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\Desktop\Athletics Photos\"/>
    </mc:Choice>
  </mc:AlternateContent>
  <bookViews>
    <workbookView xWindow="0" yWindow="0" windowWidth="13350" windowHeight="6780" tabRatio="705" activeTab="1"/>
  </bookViews>
  <sheets>
    <sheet name="SVM" sheetId="1" r:id="rId1"/>
    <sheet name="SVW" sheetId="2" r:id="rId2"/>
    <sheet name="JM" sheetId="15" r:id="rId3"/>
    <sheet name="JW" sheetId="16" r:id="rId4"/>
    <sheet name="U17M" sheetId="4" r:id="rId5"/>
    <sheet name="U17W" sheetId="14" r:id="rId6"/>
    <sheet name="U15B" sheetId="6" r:id="rId7"/>
    <sheet name="U15G" sheetId="7" r:id="rId8"/>
    <sheet name="U13B" sheetId="8" r:id="rId9"/>
    <sheet name="U13G" sheetId="9" r:id="rId10"/>
    <sheet name="U11B" sheetId="10" r:id="rId11"/>
    <sheet name="U11G" sheetId="11" r:id="rId12"/>
    <sheet name="U9B" sheetId="12" r:id="rId13"/>
    <sheet name="U9G" sheetId="13" r:id="rId14"/>
    <sheet name="SC" sheetId="3" r:id="rId15"/>
  </sheets>
  <definedNames>
    <definedName name="_xlnm._FilterDatabase" localSheetId="14" hidden="1">SC!$A$1:$M$22</definedName>
    <definedName name="_xlnm._FilterDatabase" localSheetId="1" hidden="1">SVW!$A$4:$M$17</definedName>
    <definedName name="_xlnm._FilterDatabase" localSheetId="10" hidden="1">U11B!$A$4:$M$26</definedName>
    <definedName name="_xlnm._FilterDatabase" localSheetId="11" hidden="1">U11G!$A$3:$M$22</definedName>
    <definedName name="_xlnm._FilterDatabase" localSheetId="8" hidden="1">U13B!$A$4:$M$18</definedName>
    <definedName name="_xlnm._FilterDatabase" localSheetId="9" hidden="1">U13G!$A$3:$M$27</definedName>
    <definedName name="_xlnm._FilterDatabase" localSheetId="7" hidden="1">U15G!$A$4:$L$5</definedName>
    <definedName name="_xlnm._FilterDatabase" localSheetId="4" hidden="1">U17M!$A$4:$M$9</definedName>
    <definedName name="_xlnm._FilterDatabase" localSheetId="13" hidden="1">U9G!$A$4:$M$25</definedName>
  </definedNames>
  <calcPr calcId="152511"/>
</workbook>
</file>

<file path=xl/calcChain.xml><?xml version="1.0" encoding="utf-8"?>
<calcChain xmlns="http://schemas.openxmlformats.org/spreadsheetml/2006/main">
  <c r="M23" i="12" l="1"/>
  <c r="M28" i="12"/>
  <c r="M26" i="12"/>
  <c r="M27" i="12"/>
  <c r="M24" i="12"/>
  <c r="M19" i="12"/>
  <c r="M18" i="12"/>
  <c r="M17" i="12"/>
  <c r="M6" i="12"/>
  <c r="M15" i="12"/>
  <c r="M13" i="12"/>
  <c r="M12" i="12"/>
  <c r="M11" i="12"/>
  <c r="M10" i="12"/>
  <c r="M7" i="12"/>
  <c r="M5" i="12"/>
  <c r="M3" i="12"/>
  <c r="M39" i="12"/>
  <c r="M15" i="3" l="1"/>
  <c r="M14" i="3"/>
  <c r="M13" i="3"/>
  <c r="M12" i="3"/>
  <c r="M10" i="3"/>
  <c r="M8" i="3"/>
  <c r="M7" i="3"/>
  <c r="M3" i="3"/>
  <c r="M27" i="3"/>
  <c r="M17" i="13"/>
  <c r="M16" i="13"/>
  <c r="M13" i="13"/>
  <c r="M12" i="13"/>
  <c r="M9" i="13"/>
  <c r="M6" i="13"/>
  <c r="M7" i="13"/>
  <c r="M5" i="13"/>
  <c r="M3" i="13"/>
  <c r="M23" i="13"/>
  <c r="M19" i="11"/>
  <c r="M18" i="11"/>
  <c r="M16" i="11"/>
  <c r="M15" i="11"/>
  <c r="M14" i="11"/>
  <c r="M12" i="11"/>
  <c r="M13" i="11"/>
  <c r="M11" i="11"/>
  <c r="M10" i="11"/>
  <c r="M7" i="11"/>
  <c r="M6" i="11"/>
  <c r="M5" i="11"/>
  <c r="M4" i="11"/>
  <c r="M21" i="10"/>
  <c r="M19" i="10"/>
  <c r="M16" i="10"/>
  <c r="M15" i="10"/>
  <c r="M13" i="10"/>
  <c r="M9" i="10"/>
  <c r="M11" i="10"/>
  <c r="M6" i="10"/>
  <c r="M5" i="10"/>
  <c r="M3" i="10"/>
  <c r="M23" i="1"/>
  <c r="M19" i="1"/>
  <c r="M17" i="1"/>
  <c r="M16" i="1"/>
  <c r="M6" i="1"/>
  <c r="M11" i="1"/>
  <c r="M12" i="1"/>
  <c r="M9" i="1"/>
  <c r="M8" i="1"/>
  <c r="M60" i="1"/>
  <c r="M52" i="1"/>
  <c r="M11" i="9"/>
  <c r="M16" i="9"/>
  <c r="M14" i="9"/>
  <c r="M12" i="9"/>
  <c r="M9" i="9"/>
  <c r="M8" i="9"/>
  <c r="M7" i="9"/>
  <c r="M6" i="9"/>
  <c r="M5" i="9"/>
  <c r="M4" i="9"/>
  <c r="M23" i="9"/>
  <c r="M11" i="8"/>
  <c r="M10" i="8"/>
  <c r="M8" i="8"/>
  <c r="M7" i="8"/>
  <c r="M6" i="8"/>
  <c r="M8" i="7"/>
  <c r="M7" i="7"/>
  <c r="M4" i="7"/>
  <c r="M3" i="7"/>
  <c r="M8" i="6"/>
  <c r="M7" i="6"/>
  <c r="M5" i="6"/>
  <c r="M4" i="6"/>
  <c r="M12" i="2" l="1"/>
  <c r="M11" i="2"/>
  <c r="M8" i="2"/>
  <c r="M10" i="2"/>
  <c r="M7" i="2"/>
  <c r="M6" i="2"/>
  <c r="M5" i="2"/>
  <c r="M29" i="2"/>
  <c r="M9" i="3" l="1"/>
  <c r="M18" i="3"/>
  <c r="M21" i="3"/>
  <c r="M16" i="3"/>
  <c r="M19" i="3"/>
  <c r="M8" i="13"/>
  <c r="M15" i="13"/>
  <c r="M11" i="13"/>
  <c r="M10" i="13"/>
  <c r="M4" i="13"/>
  <c r="M29" i="12"/>
  <c r="M21" i="12" l="1"/>
  <c r="M16" i="12"/>
  <c r="M14" i="12"/>
  <c r="M9" i="12"/>
  <c r="M8" i="12"/>
  <c r="M4" i="12"/>
  <c r="M31" i="12"/>
  <c r="M35" i="12"/>
  <c r="M32" i="12"/>
  <c r="M37" i="12"/>
  <c r="M8" i="11"/>
  <c r="M22" i="11"/>
  <c r="M21" i="11"/>
  <c r="M14" i="10"/>
  <c r="M8" i="10"/>
  <c r="M10" i="10"/>
  <c r="M7" i="10"/>
  <c r="M13" i="9"/>
  <c r="M10" i="9"/>
  <c r="M3" i="9"/>
  <c r="M17" i="9"/>
  <c r="M4" i="8"/>
  <c r="M5" i="7"/>
  <c r="M11" i="6" l="1"/>
  <c r="M3" i="6"/>
  <c r="M3" i="16"/>
  <c r="M3" i="15"/>
  <c r="M16" i="2"/>
  <c r="M15" i="2"/>
  <c r="M14" i="2"/>
  <c r="M9" i="2"/>
  <c r="M4" i="2"/>
  <c r="M19" i="2"/>
  <c r="M18" i="2"/>
  <c r="M22" i="2"/>
  <c r="M29" i="1"/>
  <c r="M24" i="1"/>
  <c r="M18" i="1"/>
  <c r="M7" i="1"/>
  <c r="M4" i="1"/>
  <c r="M42" i="1" l="1"/>
  <c r="M49" i="1"/>
  <c r="M54" i="1"/>
  <c r="M59" i="1"/>
  <c r="M65" i="1"/>
  <c r="M68" i="1"/>
  <c r="M29" i="3" l="1"/>
  <c r="M22" i="3"/>
  <c r="M26" i="3"/>
  <c r="M19" i="13"/>
  <c r="M42" i="12" l="1"/>
  <c r="M43" i="12"/>
  <c r="M25" i="9"/>
  <c r="M28" i="9"/>
  <c r="M6" i="14"/>
  <c r="M53" i="1"/>
  <c r="M32" i="1"/>
  <c r="M14" i="1"/>
  <c r="M35" i="1"/>
  <c r="M69" i="1"/>
  <c r="M73" i="1"/>
  <c r="M33" i="3" l="1"/>
  <c r="M24" i="3"/>
  <c r="M31" i="3"/>
  <c r="M30" i="3"/>
  <c r="M25" i="3"/>
  <c r="M22" i="13" l="1"/>
  <c r="M26" i="13"/>
  <c r="M27" i="13"/>
  <c r="M29" i="13"/>
  <c r="M45" i="12"/>
  <c r="M38" i="12"/>
  <c r="M20" i="12"/>
  <c r="M34" i="12"/>
  <c r="M20" i="11"/>
  <c r="M29" i="10"/>
  <c r="M17" i="10"/>
  <c r="M22" i="9"/>
  <c r="M21" i="9"/>
  <c r="M15" i="9"/>
  <c r="M27" i="9"/>
  <c r="M29" i="9"/>
  <c r="M10" i="7"/>
  <c r="M15" i="6"/>
  <c r="M4" i="14"/>
  <c r="M4" i="15"/>
  <c r="M32" i="2"/>
  <c r="M31" i="2"/>
  <c r="M51" i="1"/>
  <c r="M31" i="1"/>
  <c r="M58" i="1"/>
  <c r="M34" i="1"/>
  <c r="M39" i="1"/>
  <c r="M62" i="1"/>
  <c r="M41" i="1"/>
  <c r="M67" i="1"/>
  <c r="M15" i="1"/>
  <c r="M71" i="1"/>
  <c r="M48" i="1"/>
  <c r="M75" i="1"/>
  <c r="M21" i="1"/>
  <c r="M26" i="1"/>
  <c r="M64" i="1"/>
  <c r="M25" i="1"/>
  <c r="M83" i="1"/>
  <c r="M28" i="1"/>
  <c r="M85" i="1"/>
  <c r="M70" i="1"/>
  <c r="M72" i="1"/>
  <c r="M20" i="3" l="1"/>
  <c r="M4" i="3"/>
  <c r="M5" i="3"/>
  <c r="M28" i="3"/>
  <c r="M6" i="3"/>
  <c r="M17" i="3"/>
  <c r="M11" i="3"/>
  <c r="M23" i="3"/>
  <c r="M32" i="3"/>
  <c r="M20" i="13"/>
  <c r="M24" i="13"/>
  <c r="M25" i="13"/>
  <c r="M21" i="13"/>
  <c r="M14" i="13"/>
  <c r="M28" i="13"/>
  <c r="M30" i="13"/>
  <c r="M18" i="13"/>
  <c r="M30" i="12"/>
  <c r="M40" i="12"/>
  <c r="M36" i="12"/>
  <c r="M33" i="12"/>
  <c r="M22" i="12"/>
  <c r="M41" i="12"/>
  <c r="M25" i="12"/>
  <c r="M44" i="12"/>
  <c r="M46" i="12"/>
  <c r="M3" i="11"/>
  <c r="M9" i="11"/>
  <c r="M17" i="11"/>
  <c r="M24" i="11"/>
  <c r="M23" i="11"/>
  <c r="M24" i="10"/>
  <c r="M4" i="10"/>
  <c r="M33" i="10"/>
  <c r="M34" i="10"/>
  <c r="M35" i="10"/>
  <c r="M12" i="10"/>
  <c r="M36" i="10"/>
  <c r="M37" i="10"/>
  <c r="M27" i="10"/>
  <c r="M25" i="10"/>
  <c r="M28" i="10"/>
  <c r="M26" i="10"/>
  <c r="M18" i="10"/>
  <c r="M20" i="10"/>
  <c r="M30" i="10"/>
  <c r="M38" i="10"/>
  <c r="M22" i="10"/>
  <c r="M39" i="10"/>
  <c r="M31" i="10"/>
  <c r="M32" i="10"/>
  <c r="M40" i="10"/>
  <c r="M23" i="10"/>
  <c r="M18" i="9"/>
  <c r="M19" i="9"/>
  <c r="M20" i="9"/>
  <c r="M24" i="9"/>
  <c r="M26" i="9"/>
  <c r="M5" i="8"/>
  <c r="M3" i="8"/>
  <c r="M15" i="8"/>
  <c r="M16" i="8"/>
  <c r="M12" i="8"/>
  <c r="M14" i="8"/>
  <c r="M13" i="8"/>
  <c r="M9" i="8"/>
  <c r="M17" i="8"/>
  <c r="M6" i="7"/>
  <c r="M9" i="7"/>
  <c r="M6" i="6"/>
  <c r="M14" i="6"/>
  <c r="M9" i="6"/>
  <c r="M10" i="6"/>
  <c r="M12" i="6"/>
  <c r="M13" i="6"/>
  <c r="M5" i="14"/>
  <c r="M3" i="14"/>
  <c r="M3" i="4"/>
  <c r="M4" i="4"/>
  <c r="M3" i="2"/>
  <c r="M26" i="2"/>
  <c r="M27" i="2"/>
  <c r="M28" i="2"/>
  <c r="M20" i="2"/>
  <c r="M17" i="2"/>
  <c r="M30" i="2"/>
  <c r="M13" i="2"/>
  <c r="M33" i="2"/>
  <c r="M34" i="2"/>
  <c r="M35" i="2"/>
  <c r="M36" i="2"/>
  <c r="M21" i="2"/>
  <c r="M37" i="2"/>
  <c r="M23" i="2"/>
  <c r="M38" i="2"/>
  <c r="M39" i="2"/>
  <c r="M24" i="2"/>
  <c r="M40" i="2"/>
  <c r="M25" i="2"/>
  <c r="M3" i="1"/>
  <c r="M5" i="1"/>
  <c r="M55" i="1"/>
  <c r="M57" i="1"/>
  <c r="M36" i="1"/>
  <c r="M33" i="1"/>
  <c r="M10" i="1"/>
  <c r="M13" i="1"/>
  <c r="M46" i="1"/>
  <c r="M61" i="1"/>
  <c r="M43" i="1"/>
  <c r="M66" i="1"/>
  <c r="M47" i="1"/>
  <c r="M37" i="1"/>
  <c r="M40" i="1"/>
  <c r="M38" i="1"/>
  <c r="M45" i="1"/>
  <c r="M56" i="1"/>
  <c r="M44" i="1"/>
  <c r="M20" i="1"/>
  <c r="M50" i="1"/>
  <c r="M22" i="1"/>
  <c r="M63" i="1"/>
  <c r="M76" i="1"/>
  <c r="M79" i="1"/>
  <c r="M80" i="1"/>
  <c r="M81" i="1"/>
  <c r="M82" i="1"/>
  <c r="M74" i="1"/>
  <c r="M27" i="1"/>
  <c r="M77" i="1"/>
  <c r="M78" i="1"/>
  <c r="M30" i="1"/>
  <c r="M84" i="1"/>
</calcChain>
</file>

<file path=xl/sharedStrings.xml><?xml version="1.0" encoding="utf-8"?>
<sst xmlns="http://schemas.openxmlformats.org/spreadsheetml/2006/main" count="1814" uniqueCount="559">
  <si>
    <t>Total</t>
  </si>
  <si>
    <t>Age</t>
  </si>
  <si>
    <t>Crossags</t>
  </si>
  <si>
    <t>Race</t>
  </si>
  <si>
    <t>No.</t>
  </si>
  <si>
    <t>Athlete</t>
  </si>
  <si>
    <t>Pos</t>
  </si>
  <si>
    <t>Lge</t>
  </si>
  <si>
    <t>Points</t>
  </si>
  <si>
    <t>Cat</t>
  </si>
  <si>
    <t>Manx Harriers</t>
  </si>
  <si>
    <t>SM</t>
  </si>
  <si>
    <t>V35</t>
  </si>
  <si>
    <t>V45</t>
  </si>
  <si>
    <t>V40</t>
  </si>
  <si>
    <t>Manx Fell Runners</t>
  </si>
  <si>
    <t>Northern AC</t>
  </si>
  <si>
    <t>V50</t>
  </si>
  <si>
    <t>Manx Tri Club</t>
  </si>
  <si>
    <t>IOMVAC</t>
  </si>
  <si>
    <t>Western AC</t>
  </si>
  <si>
    <t>U15G</t>
  </si>
  <si>
    <t>U13B</t>
  </si>
  <si>
    <t>U13G</t>
  </si>
  <si>
    <t>U11B</t>
  </si>
  <si>
    <t>U11G</t>
  </si>
  <si>
    <t>U9B</t>
  </si>
  <si>
    <t>U9G</t>
  </si>
  <si>
    <t>U17M</t>
  </si>
  <si>
    <t>U15B</t>
  </si>
  <si>
    <t>Rd 1</t>
  </si>
  <si>
    <t>Rd 2</t>
  </si>
  <si>
    <t>Rd 3</t>
  </si>
  <si>
    <t>Rd 4</t>
  </si>
  <si>
    <t>Rd 5</t>
  </si>
  <si>
    <t>School</t>
  </si>
  <si>
    <t>Club or</t>
  </si>
  <si>
    <t>Unattached</t>
  </si>
  <si>
    <t>Bell</t>
  </si>
  <si>
    <t>Garrett</t>
  </si>
  <si>
    <t>Peter</t>
  </si>
  <si>
    <t>James</t>
  </si>
  <si>
    <t>Paul</t>
  </si>
  <si>
    <t>Cain</t>
  </si>
  <si>
    <t>Lewis</t>
  </si>
  <si>
    <t>Barry</t>
  </si>
  <si>
    <t>Moore</t>
  </si>
  <si>
    <t>Stephen</t>
  </si>
  <si>
    <t>Alan</t>
  </si>
  <si>
    <t>Forename</t>
  </si>
  <si>
    <t>Surname</t>
  </si>
  <si>
    <t>Rachael</t>
  </si>
  <si>
    <t>Hannah</t>
  </si>
  <si>
    <t>Lee</t>
  </si>
  <si>
    <t>Olivia</t>
  </si>
  <si>
    <t>Cowin</t>
  </si>
  <si>
    <t>David</t>
  </si>
  <si>
    <t>Mullarkey</t>
  </si>
  <si>
    <t>Andrew</t>
  </si>
  <si>
    <t>George</t>
  </si>
  <si>
    <t>Fayle</t>
  </si>
  <si>
    <t>Leah</t>
  </si>
  <si>
    <t>Goddard</t>
  </si>
  <si>
    <t>Michael</t>
  </si>
  <si>
    <t>Leece</t>
  </si>
  <si>
    <t>Ryan</t>
  </si>
  <si>
    <t>JM</t>
  </si>
  <si>
    <t>Patrick</t>
  </si>
  <si>
    <t>Ramsey GS</t>
  </si>
  <si>
    <t>Oliver</t>
  </si>
  <si>
    <t>Dickinson</t>
  </si>
  <si>
    <t>Laura</t>
  </si>
  <si>
    <t>Adam</t>
  </si>
  <si>
    <t>Laxey School</t>
  </si>
  <si>
    <t>Buchan School</t>
  </si>
  <si>
    <t>Tazmin</t>
  </si>
  <si>
    <t>Barron</t>
  </si>
  <si>
    <t>Jack</t>
  </si>
  <si>
    <t>Glassey</t>
  </si>
  <si>
    <t>Hollie</t>
  </si>
  <si>
    <t>U17W</t>
  </si>
  <si>
    <t>SW</t>
  </si>
  <si>
    <t>VW40</t>
  </si>
  <si>
    <t>VW50</t>
  </si>
  <si>
    <t>VW45</t>
  </si>
  <si>
    <t>VW35</t>
  </si>
  <si>
    <t>Brown</t>
  </si>
  <si>
    <t>Harrison</t>
  </si>
  <si>
    <t>Kewaigue School</t>
  </si>
  <si>
    <t>B'nette</t>
  </si>
  <si>
    <t>Sykes</t>
  </si>
  <si>
    <t>St Ninians HS</t>
  </si>
  <si>
    <t>Nathan</t>
  </si>
  <si>
    <t>Ruby</t>
  </si>
  <si>
    <t>Turner</t>
  </si>
  <si>
    <t>Owen</t>
  </si>
  <si>
    <t>St Johns School</t>
  </si>
  <si>
    <t>Cannell</t>
  </si>
  <si>
    <t>Caroline</t>
  </si>
  <si>
    <t>Strickett</t>
  </si>
  <si>
    <t>Sulby School</t>
  </si>
  <si>
    <t>Harry</t>
  </si>
  <si>
    <t>Read</t>
  </si>
  <si>
    <t>Max</t>
  </si>
  <si>
    <t>Richard</t>
  </si>
  <si>
    <t>Deacon</t>
  </si>
  <si>
    <t>Lombard-Chibnall</t>
  </si>
  <si>
    <t>Halsall</t>
  </si>
  <si>
    <t>John</t>
  </si>
  <si>
    <t>Corlett</t>
  </si>
  <si>
    <t>Nash</t>
  </si>
  <si>
    <t>Partington</t>
  </si>
  <si>
    <t>Chris</t>
  </si>
  <si>
    <t>Crook</t>
  </si>
  <si>
    <t>Quane</t>
  </si>
  <si>
    <t>Quayle</t>
  </si>
  <si>
    <t>Ballakermeen HS</t>
  </si>
  <si>
    <t>Joshua</t>
  </si>
  <si>
    <t>Foxdale School</t>
  </si>
  <si>
    <t>Lucy</t>
  </si>
  <si>
    <t>Crowe</t>
  </si>
  <si>
    <t>Ieuan</t>
  </si>
  <si>
    <t>Blae</t>
  </si>
  <si>
    <t>Richardson</t>
  </si>
  <si>
    <t>Ella</t>
  </si>
  <si>
    <t>Perry</t>
  </si>
  <si>
    <t>Tom</t>
  </si>
  <si>
    <t>Norrey</t>
  </si>
  <si>
    <t>V60</t>
  </si>
  <si>
    <t>Rosy</t>
  </si>
  <si>
    <t>Craine</t>
  </si>
  <si>
    <t>Mayers</t>
  </si>
  <si>
    <t>Franklin</t>
  </si>
  <si>
    <t>Morris</t>
  </si>
  <si>
    <t>Kirree</t>
  </si>
  <si>
    <t>Callum</t>
  </si>
  <si>
    <t>Moran</t>
  </si>
  <si>
    <t>Aimee</t>
  </si>
  <si>
    <t>Cringle</t>
  </si>
  <si>
    <t>Robert</t>
  </si>
  <si>
    <t>Daniella</t>
  </si>
  <si>
    <t>Scott</t>
  </si>
  <si>
    <t>William</t>
  </si>
  <si>
    <t>Thomas</t>
  </si>
  <si>
    <t>Mairi</t>
  </si>
  <si>
    <t>Reynolds</t>
  </si>
  <si>
    <t>Sally</t>
  </si>
  <si>
    <t>Walker</t>
  </si>
  <si>
    <t>Dhoon School</t>
  </si>
  <si>
    <t>Curphey</t>
  </si>
  <si>
    <t>Parker</t>
  </si>
  <si>
    <t>Cameron</t>
  </si>
  <si>
    <t>Helen</t>
  </si>
  <si>
    <t>Taylor</t>
  </si>
  <si>
    <t>Jill</t>
  </si>
  <si>
    <t>Ellen</t>
  </si>
  <si>
    <t>Georgina</t>
  </si>
  <si>
    <t>Coates</t>
  </si>
  <si>
    <t>Holly</t>
  </si>
  <si>
    <t>Lydia</t>
  </si>
  <si>
    <t>Millie</t>
  </si>
  <si>
    <t>Palmer</t>
  </si>
  <si>
    <t>Phoebe</t>
  </si>
  <si>
    <t>Zac</t>
  </si>
  <si>
    <t>Phair</t>
  </si>
  <si>
    <t>Dean</t>
  </si>
  <si>
    <t>Eyres</t>
  </si>
  <si>
    <t>Callaghan</t>
  </si>
  <si>
    <t>Shimmin</t>
  </si>
  <si>
    <t>Rowan</t>
  </si>
  <si>
    <t>Keating</t>
  </si>
  <si>
    <t>Ellis</t>
  </si>
  <si>
    <t>Comley</t>
  </si>
  <si>
    <t>Lorcan</t>
  </si>
  <si>
    <t>Mason</t>
  </si>
  <si>
    <t>Martha</t>
  </si>
  <si>
    <t>Done</t>
  </si>
  <si>
    <t>Broderick</t>
  </si>
  <si>
    <t>Gordon</t>
  </si>
  <si>
    <t>Jock</t>
  </si>
  <si>
    <t>Waddington</t>
  </si>
  <si>
    <t>Sharon</t>
  </si>
  <si>
    <t>Murray</t>
  </si>
  <si>
    <t>Lambden</t>
  </si>
  <si>
    <t>V55</t>
  </si>
  <si>
    <t>Callister</t>
  </si>
  <si>
    <t>Spiers</t>
  </si>
  <si>
    <t>Jonathan</t>
  </si>
  <si>
    <t>Pugh</t>
  </si>
  <si>
    <t>Sean</t>
  </si>
  <si>
    <t>Ledwidge</t>
  </si>
  <si>
    <t>Sam</t>
  </si>
  <si>
    <t>Kneale</t>
  </si>
  <si>
    <t>Isabella</t>
  </si>
  <si>
    <t>Jonny</t>
  </si>
  <si>
    <t>Kelsey</t>
  </si>
  <si>
    <t>Lorna</t>
  </si>
  <si>
    <t>O'Neill</t>
  </si>
  <si>
    <t>Jamie</t>
  </si>
  <si>
    <t>Kian</t>
  </si>
  <si>
    <t>Onchan School</t>
  </si>
  <si>
    <t>Bella</t>
  </si>
  <si>
    <t>Craig</t>
  </si>
  <si>
    <t>Sophie</t>
  </si>
  <si>
    <t>Niamh</t>
  </si>
  <si>
    <t>Neill</t>
  </si>
  <si>
    <t>Maxwell</t>
  </si>
  <si>
    <t>Grace</t>
  </si>
  <si>
    <t>Brogan</t>
  </si>
  <si>
    <t>Rebecca</t>
  </si>
  <si>
    <t>Heavey</t>
  </si>
  <si>
    <t>Webber</t>
  </si>
  <si>
    <t>Mia</t>
  </si>
  <si>
    <t>Karen</t>
  </si>
  <si>
    <t>Greatbatch</t>
  </si>
  <si>
    <t>Shannon</t>
  </si>
  <si>
    <t>Graham</t>
  </si>
  <si>
    <t>Furner</t>
  </si>
  <si>
    <t>Aaron</t>
  </si>
  <si>
    <t>Highfield</t>
  </si>
  <si>
    <t>Newton</t>
  </si>
  <si>
    <t>Worsfold</t>
  </si>
  <si>
    <t>Kinnin</t>
  </si>
  <si>
    <t>Bettridge</t>
  </si>
  <si>
    <t>Wright</t>
  </si>
  <si>
    <t>Dunwell</t>
  </si>
  <si>
    <t>Tania</t>
  </si>
  <si>
    <t>MacGregor</t>
  </si>
  <si>
    <t>Sonia</t>
  </si>
  <si>
    <t>Blake</t>
  </si>
  <si>
    <t>Kelly</t>
  </si>
  <si>
    <t>Philippa</t>
  </si>
  <si>
    <t>Hull</t>
  </si>
  <si>
    <t>Bunyan</t>
  </si>
  <si>
    <t>Diane</t>
  </si>
  <si>
    <t>Brody</t>
  </si>
  <si>
    <t>Hewison</t>
  </si>
  <si>
    <t>Teare</t>
  </si>
  <si>
    <t>Teece</t>
  </si>
  <si>
    <t>Maximus</t>
  </si>
  <si>
    <t>Nobbs</t>
  </si>
  <si>
    <t>Tyler</t>
  </si>
  <si>
    <t>Caitlin</t>
  </si>
  <si>
    <t>Christian</t>
  </si>
  <si>
    <t>Sherry</t>
  </si>
  <si>
    <t>Corrin</t>
  </si>
  <si>
    <t>Leeming</t>
  </si>
  <si>
    <t>Elliott</t>
  </si>
  <si>
    <t>Gorry</t>
  </si>
  <si>
    <t>Corrie</t>
  </si>
  <si>
    <t xml:space="preserve">Alex </t>
  </si>
  <si>
    <t>Brennan</t>
  </si>
  <si>
    <t>Burgess</t>
  </si>
  <si>
    <t>Kitty</t>
  </si>
  <si>
    <t>Gethin</t>
  </si>
  <si>
    <t>Connor</t>
  </si>
  <si>
    <t>Dominic</t>
  </si>
  <si>
    <t>Macy</t>
  </si>
  <si>
    <t>Hillier</t>
  </si>
  <si>
    <t>Bowers</t>
  </si>
  <si>
    <t>Brian</t>
  </si>
  <si>
    <t>Lloyd</t>
  </si>
  <si>
    <t>Taggart</t>
  </si>
  <si>
    <t>Ben</t>
  </si>
  <si>
    <t>Corkill</t>
  </si>
  <si>
    <t>Ed</t>
  </si>
  <si>
    <t>Jim</t>
  </si>
  <si>
    <t>Steve</t>
  </si>
  <si>
    <t>Coole</t>
  </si>
  <si>
    <t>Nikki</t>
  </si>
  <si>
    <t>Watkins</t>
  </si>
  <si>
    <t>Ricciardi</t>
  </si>
  <si>
    <t>Rhys</t>
  </si>
  <si>
    <t>Smith</t>
  </si>
  <si>
    <t>Angela</t>
  </si>
  <si>
    <t>Aumonier</t>
  </si>
  <si>
    <t>Corkish</t>
  </si>
  <si>
    <t>Ross</t>
  </si>
  <si>
    <t>Johnston</t>
  </si>
  <si>
    <t>Sinead</t>
  </si>
  <si>
    <t>Cox</t>
  </si>
  <si>
    <t>Lachlan</t>
  </si>
  <si>
    <t>Ruddy</t>
  </si>
  <si>
    <t>Marown School</t>
  </si>
  <si>
    <t>Quaye</t>
  </si>
  <si>
    <t>Sinclair</t>
  </si>
  <si>
    <t>Rushen School</t>
  </si>
  <si>
    <t>Sarah</t>
  </si>
  <si>
    <t>Ellie</t>
  </si>
  <si>
    <t>Orla</t>
  </si>
  <si>
    <t>JW</t>
  </si>
  <si>
    <t>Janelle</t>
  </si>
  <si>
    <t>Aalin</t>
  </si>
  <si>
    <t>Luke</t>
  </si>
  <si>
    <t>Sanders</t>
  </si>
  <si>
    <t>Natalie</t>
  </si>
  <si>
    <t>Clarke-Smith</t>
  </si>
  <si>
    <t>Loundes</t>
  </si>
  <si>
    <t>Gail</t>
  </si>
  <si>
    <t>Griffiths</t>
  </si>
  <si>
    <t>Julie</t>
  </si>
  <si>
    <t>Davies</t>
  </si>
  <si>
    <t>Robertshaw</t>
  </si>
  <si>
    <t>Jake</t>
  </si>
  <si>
    <t>Leach</t>
  </si>
  <si>
    <t>Samuel</t>
  </si>
  <si>
    <t>Charlie</t>
  </si>
  <si>
    <t>Matthew</t>
  </si>
  <si>
    <t>Walter</t>
  </si>
  <si>
    <t>V65</t>
  </si>
  <si>
    <t>Livsey</t>
  </si>
  <si>
    <t>Isaac</t>
  </si>
  <si>
    <t xml:space="preserve">Neil </t>
  </si>
  <si>
    <t>Gerrard</t>
  </si>
  <si>
    <t>Vinny</t>
  </si>
  <si>
    <t>Lynch</t>
  </si>
  <si>
    <t>Roger</t>
  </si>
  <si>
    <t>Colin</t>
  </si>
  <si>
    <t>Falconer</t>
  </si>
  <si>
    <t>Cale</t>
  </si>
  <si>
    <t>Killey</t>
  </si>
  <si>
    <t xml:space="preserve">Dale </t>
  </si>
  <si>
    <t>Farquhar</t>
  </si>
  <si>
    <t>Hancox</t>
  </si>
  <si>
    <t>Cooper</t>
  </si>
  <si>
    <t>Anthony</t>
  </si>
  <si>
    <t>Killeen</t>
  </si>
  <si>
    <t>Phillip</t>
  </si>
  <si>
    <t>Collins</t>
  </si>
  <si>
    <t>Brandon</t>
  </si>
  <si>
    <t>Carly</t>
  </si>
  <si>
    <t>Webster</t>
  </si>
  <si>
    <t>Lynsey</t>
  </si>
  <si>
    <t xml:space="preserve">Lisa </t>
  </si>
  <si>
    <t>Gaynor</t>
  </si>
  <si>
    <t>Evans</t>
  </si>
  <si>
    <t>Arthur</t>
  </si>
  <si>
    <t>Penny</t>
  </si>
  <si>
    <t>Rogerson</t>
  </si>
  <si>
    <t xml:space="preserve">Carol  </t>
  </si>
  <si>
    <t>Nicola</t>
  </si>
  <si>
    <t>Bowker</t>
  </si>
  <si>
    <t>Alicia</t>
  </si>
  <si>
    <t>Rebekhah</t>
  </si>
  <si>
    <t>Ringham</t>
  </si>
  <si>
    <t>Jayne</t>
  </si>
  <si>
    <t>Sonya</t>
  </si>
  <si>
    <t>Lewthwaite</t>
  </si>
  <si>
    <t>Kerry</t>
  </si>
  <si>
    <t>Cretney</t>
  </si>
  <si>
    <t>Page</t>
  </si>
  <si>
    <t>Elaine</t>
  </si>
  <si>
    <t>Nelson</t>
  </si>
  <si>
    <t>Ronan</t>
  </si>
  <si>
    <t>QEII HS</t>
  </si>
  <si>
    <t>Joe</t>
  </si>
  <si>
    <t>Jayden</t>
  </si>
  <si>
    <t>Brynley</t>
  </si>
  <si>
    <t>Mayhew</t>
  </si>
  <si>
    <t>Ashleigh</t>
  </si>
  <si>
    <t>Lachenicht</t>
  </si>
  <si>
    <t>Emma</t>
  </si>
  <si>
    <t>Draper</t>
  </si>
  <si>
    <t>Will</t>
  </si>
  <si>
    <t>Ogden</t>
  </si>
  <si>
    <t>Charles</t>
  </si>
  <si>
    <t>Kenny</t>
  </si>
  <si>
    <t>King Williams College</t>
  </si>
  <si>
    <t>Kieran</t>
  </si>
  <si>
    <t>Bassage</t>
  </si>
  <si>
    <t>Kirk Michael School</t>
  </si>
  <si>
    <t>Moss</t>
  </si>
  <si>
    <t>Libbie</t>
  </si>
  <si>
    <t>Keira</t>
  </si>
  <si>
    <t xml:space="preserve">T J </t>
  </si>
  <si>
    <t>Dillon</t>
  </si>
  <si>
    <t>Dowson</t>
  </si>
  <si>
    <t>Richmond</t>
  </si>
  <si>
    <t>Darnill</t>
  </si>
  <si>
    <t>Ballasalla School</t>
  </si>
  <si>
    <t>Braydeu</t>
  </si>
  <si>
    <t>Roche</t>
  </si>
  <si>
    <t>Bunschooil Rhumsaa</t>
  </si>
  <si>
    <t>Grant</t>
  </si>
  <si>
    <t>Frank</t>
  </si>
  <si>
    <t>Kinnish</t>
  </si>
  <si>
    <t>Jodie</t>
  </si>
  <si>
    <t>Vaughan</t>
  </si>
  <si>
    <t>Ballcottier School</t>
  </si>
  <si>
    <t>Catherine</t>
  </si>
  <si>
    <t>Eden</t>
  </si>
  <si>
    <t>McCubbin</t>
  </si>
  <si>
    <t>McMullan</t>
  </si>
  <si>
    <t>Scarlett</t>
  </si>
  <si>
    <t>Cian</t>
  </si>
  <si>
    <t>Howard</t>
  </si>
  <si>
    <t>Jasper</t>
  </si>
  <si>
    <t>Ethan</t>
  </si>
  <si>
    <t>Blackley</t>
  </si>
  <si>
    <t>Willaston School</t>
  </si>
  <si>
    <t>Ralph</t>
  </si>
  <si>
    <t>Zachery</t>
  </si>
  <si>
    <t>Batty</t>
  </si>
  <si>
    <t xml:space="preserve">Daniel  </t>
  </si>
  <si>
    <t>Stanley</t>
  </si>
  <si>
    <t>Carroll Kelly</t>
  </si>
  <si>
    <t>Regan</t>
  </si>
  <si>
    <t>Kneen</t>
  </si>
  <si>
    <t>Braddan School</t>
  </si>
  <si>
    <t>Roome</t>
  </si>
  <si>
    <t>Ree Gorree School</t>
  </si>
  <si>
    <t>Evan</t>
  </si>
  <si>
    <t>McCance</t>
  </si>
  <si>
    <t>Madison</t>
  </si>
  <si>
    <t>Florence</t>
  </si>
  <si>
    <t>Griffin</t>
  </si>
  <si>
    <t>Mikhaella</t>
  </si>
  <si>
    <t>Harris</t>
  </si>
  <si>
    <t>Aaliyah</t>
  </si>
  <si>
    <t>Mainwaring</t>
  </si>
  <si>
    <t>Saskia</t>
  </si>
  <si>
    <t>Victoria</t>
  </si>
  <si>
    <t>Johnson</t>
  </si>
  <si>
    <t>Andreas School</t>
  </si>
  <si>
    <t>Dixie</t>
  </si>
  <si>
    <t>Yardley-Scott</t>
  </si>
  <si>
    <t>Darcey</t>
  </si>
  <si>
    <t>Withington</t>
  </si>
  <si>
    <t>Darren</t>
  </si>
  <si>
    <t>Gray</t>
  </si>
  <si>
    <t>Erika</t>
  </si>
  <si>
    <t xml:space="preserve">Beverley </t>
  </si>
  <si>
    <t>Vicky</t>
  </si>
  <si>
    <t>Wolstencroft</t>
  </si>
  <si>
    <t>Louise</t>
  </si>
  <si>
    <t>Vicki</t>
  </si>
  <si>
    <t>Michelle</t>
  </si>
  <si>
    <t>Ruth</t>
  </si>
  <si>
    <t>Martin</t>
  </si>
  <si>
    <t>Ollie</t>
  </si>
  <si>
    <t>Lockley</t>
  </si>
  <si>
    <t>Mark</t>
  </si>
  <si>
    <t>Dooley</t>
  </si>
  <si>
    <t>Rodgers</t>
  </si>
  <si>
    <t xml:space="preserve">Clarke  </t>
  </si>
  <si>
    <t>Andy</t>
  </si>
  <si>
    <t>Watson</t>
  </si>
  <si>
    <t>Quine</t>
  </si>
  <si>
    <t>Rice</t>
  </si>
  <si>
    <t>Geoff</t>
  </si>
  <si>
    <t>Brockbanks</t>
  </si>
  <si>
    <t>Ward</t>
  </si>
  <si>
    <t>Nigel</t>
  </si>
  <si>
    <t>Maddocks</t>
  </si>
  <si>
    <t>Brent</t>
  </si>
  <si>
    <t>Whipp</t>
  </si>
  <si>
    <t>Brook</t>
  </si>
  <si>
    <t>Shaun</t>
  </si>
  <si>
    <t>Hubbard</t>
  </si>
  <si>
    <t>Mackie</t>
  </si>
  <si>
    <t>Ian</t>
  </si>
  <si>
    <t>Kennaugh</t>
  </si>
  <si>
    <t>Mike</t>
  </si>
  <si>
    <t>Gellion</t>
  </si>
  <si>
    <t>Dave</t>
  </si>
  <si>
    <t>V70</t>
  </si>
  <si>
    <t>Tony</t>
  </si>
  <si>
    <t>Partridge</t>
  </si>
  <si>
    <t>Rodger</t>
  </si>
  <si>
    <t>Clague</t>
  </si>
  <si>
    <t>McNeill</t>
  </si>
  <si>
    <t>QE2 HS</t>
  </si>
  <si>
    <t>Eleanor</t>
  </si>
  <si>
    <t>Dangerfield</t>
  </si>
  <si>
    <t>Jo</t>
  </si>
  <si>
    <t>Storrie</t>
  </si>
  <si>
    <t>Alex</t>
  </si>
  <si>
    <t>Harmer</t>
  </si>
  <si>
    <t xml:space="preserve">Anna </t>
  </si>
  <si>
    <t>Alice</t>
  </si>
  <si>
    <t>Cashin</t>
  </si>
  <si>
    <t>Kate</t>
  </si>
  <si>
    <t>Mariella</t>
  </si>
  <si>
    <t>Evie</t>
  </si>
  <si>
    <t>Jessica</t>
  </si>
  <si>
    <t>Wild</t>
  </si>
  <si>
    <t>Megan</t>
  </si>
  <si>
    <t>Milo</t>
  </si>
  <si>
    <t>Murphy</t>
  </si>
  <si>
    <t>Amelia</t>
  </si>
  <si>
    <t>Katie</t>
  </si>
  <si>
    <t>Corbyn</t>
  </si>
  <si>
    <t>Schade</t>
  </si>
  <si>
    <t>Mealin</t>
  </si>
  <si>
    <t>Zachary</t>
  </si>
  <si>
    <t>St Marys School</t>
  </si>
  <si>
    <t>Leon</t>
  </si>
  <si>
    <t>Logan</t>
  </si>
  <si>
    <t>Isla</t>
  </si>
  <si>
    <t>Rothwell Caley</t>
  </si>
  <si>
    <t>Freya</t>
  </si>
  <si>
    <t>Fulton</t>
  </si>
  <si>
    <t>Heidi</t>
  </si>
  <si>
    <t>Gadsby</t>
  </si>
  <si>
    <t>Hindley</t>
  </si>
  <si>
    <t>Scooil Yn Jubilee</t>
  </si>
  <si>
    <t>Peel Clothworkers</t>
  </si>
  <si>
    <t>Adrian</t>
  </si>
  <si>
    <t>Suzanne</t>
  </si>
  <si>
    <t>Hollings</t>
  </si>
  <si>
    <t>Maura</t>
  </si>
  <si>
    <t>Clarinda</t>
  </si>
  <si>
    <t>Gumbley</t>
  </si>
  <si>
    <t>Hynes</t>
  </si>
  <si>
    <t>Bradley</t>
  </si>
  <si>
    <t>Kaye</t>
  </si>
  <si>
    <t>Sille</t>
  </si>
  <si>
    <t>Astin</t>
  </si>
  <si>
    <t>Finnola</t>
  </si>
  <si>
    <t>Lucas</t>
  </si>
  <si>
    <t>Gabriel</t>
  </si>
  <si>
    <t>Evie-Mae</t>
  </si>
  <si>
    <t>Kermeen</t>
  </si>
  <si>
    <t>Ree Gorree</t>
  </si>
  <si>
    <t>Bishop</t>
  </si>
  <si>
    <t>Mario</t>
  </si>
  <si>
    <t>Becky</t>
  </si>
  <si>
    <t>Hughes</t>
  </si>
  <si>
    <t>Juan</t>
  </si>
  <si>
    <t>Owens</t>
  </si>
  <si>
    <t>Pilley</t>
  </si>
  <si>
    <t>Mortimer</t>
  </si>
  <si>
    <t>Peberdy</t>
  </si>
  <si>
    <t>Hamilton</t>
  </si>
  <si>
    <t>Hall</t>
  </si>
  <si>
    <t>Joanna</t>
  </si>
  <si>
    <t>Maggie</t>
  </si>
  <si>
    <t>Charlotte</t>
  </si>
  <si>
    <t>Hemensley</t>
  </si>
  <si>
    <t>McNaught</t>
  </si>
  <si>
    <t>Castle Rushen HS</t>
  </si>
  <si>
    <t>Robin</t>
  </si>
  <si>
    <t>Douglas</t>
  </si>
  <si>
    <t>Hodgson</t>
  </si>
  <si>
    <t>Pritchard</t>
  </si>
  <si>
    <t xml:space="preserve">Oliver </t>
  </si>
  <si>
    <t>Condon</t>
  </si>
  <si>
    <t>Port St Mary School</t>
  </si>
  <si>
    <t>Huyton</t>
  </si>
  <si>
    <t>Christos</t>
  </si>
  <si>
    <t>Andrea</t>
  </si>
  <si>
    <t>Callin</t>
  </si>
  <si>
    <t>Tynan</t>
  </si>
  <si>
    <t xml:space="preserve">Nigel </t>
  </si>
  <si>
    <t>Rose</t>
  </si>
  <si>
    <t>Marty</t>
  </si>
  <si>
    <t>Josh</t>
  </si>
  <si>
    <t>Gracie</t>
  </si>
  <si>
    <t>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</si>
</sst>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Tahoma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Border="1"/>
    <xf numFmtId="0" fontId="2" fillId="0" borderId="0" xfId="0" applyFont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4" fillId="3" borderId="0" xfId="0" applyNumberFormat="1" applyFont="1" applyFill="1" applyBorder="1" applyAlignment="1"/>
    <xf numFmtId="0" fontId="4" fillId="6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9646"/>
      <color rgb="FFA6A6A6"/>
      <color rgb="FFC4D79B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85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875" style="6" bestFit="1" customWidth="1"/>
    <col min="2" max="2" width="4.875" style="4" bestFit="1" customWidth="1"/>
    <col min="3" max="3" width="9" style="3" bestFit="1" customWidth="1"/>
    <col min="4" max="4" width="9.5" style="3" bestFit="1" customWidth="1"/>
    <col min="5" max="5" width="14.625" style="3" bestFit="1" customWidth="1"/>
    <col min="6" max="6" width="4" style="4" bestFit="1" customWidth="1"/>
    <col min="7" max="8" width="7.875" style="4" customWidth="1"/>
    <col min="9" max="9" width="7.875" style="4" bestFit="1" customWidth="1"/>
    <col min="10" max="12" width="7.875" style="4" customWidth="1"/>
    <col min="13" max="13" width="5.75" style="6" bestFit="1" customWidth="1"/>
    <col min="14" max="16384" width="9" style="4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301</v>
      </c>
      <c r="C3" s="28" t="s">
        <v>48</v>
      </c>
      <c r="D3" s="28" t="s">
        <v>109</v>
      </c>
      <c r="E3" s="28" t="s">
        <v>10</v>
      </c>
      <c r="F3" s="27" t="s">
        <v>11</v>
      </c>
      <c r="G3" s="27">
        <v>50</v>
      </c>
      <c r="H3" s="27">
        <v>48</v>
      </c>
      <c r="I3" s="27">
        <v>0</v>
      </c>
      <c r="J3" s="27">
        <v>49</v>
      </c>
      <c r="K3" s="27">
        <v>49</v>
      </c>
      <c r="L3" s="27">
        <v>0</v>
      </c>
      <c r="M3" s="29">
        <f>SUM(G3:L3)</f>
        <v>196</v>
      </c>
    </row>
    <row r="4" spans="1:13" s="6" customFormat="1" x14ac:dyDescent="0.2">
      <c r="A4" s="39">
        <v>2</v>
      </c>
      <c r="B4" s="39">
        <v>345</v>
      </c>
      <c r="C4" s="45" t="s">
        <v>263</v>
      </c>
      <c r="D4" s="45" t="s">
        <v>264</v>
      </c>
      <c r="E4" s="45" t="s">
        <v>15</v>
      </c>
      <c r="F4" s="39" t="s">
        <v>11</v>
      </c>
      <c r="G4" s="39">
        <v>48</v>
      </c>
      <c r="H4" s="39">
        <v>47</v>
      </c>
      <c r="I4" s="39">
        <v>50</v>
      </c>
      <c r="J4" s="39">
        <v>48</v>
      </c>
      <c r="K4" s="39">
        <v>48</v>
      </c>
      <c r="L4" s="39">
        <v>0</v>
      </c>
      <c r="M4" s="46">
        <f>SUM(G4:L4)-47</f>
        <v>194</v>
      </c>
    </row>
    <row r="5" spans="1:13" x14ac:dyDescent="0.2">
      <c r="A5" s="27">
        <v>3</v>
      </c>
      <c r="B5" s="27">
        <v>306</v>
      </c>
      <c r="C5" s="28" t="s">
        <v>462</v>
      </c>
      <c r="D5" s="28" t="s">
        <v>39</v>
      </c>
      <c r="E5" s="28" t="s">
        <v>10</v>
      </c>
      <c r="F5" s="27" t="s">
        <v>13</v>
      </c>
      <c r="G5" s="27">
        <v>49</v>
      </c>
      <c r="H5" s="27">
        <v>0</v>
      </c>
      <c r="I5" s="27">
        <v>49</v>
      </c>
      <c r="J5" s="27">
        <v>47</v>
      </c>
      <c r="K5" s="27">
        <v>47</v>
      </c>
      <c r="L5" s="27">
        <v>0</v>
      </c>
      <c r="M5" s="29">
        <f>SUM(G5:L5)</f>
        <v>192</v>
      </c>
    </row>
    <row r="6" spans="1:13" x14ac:dyDescent="0.2">
      <c r="A6" s="41">
        <v>4</v>
      </c>
      <c r="B6" s="41">
        <v>386</v>
      </c>
      <c r="C6" s="40" t="s">
        <v>216</v>
      </c>
      <c r="D6" s="40" t="s">
        <v>217</v>
      </c>
      <c r="E6" s="40" t="s">
        <v>15</v>
      </c>
      <c r="F6" s="41" t="s">
        <v>11</v>
      </c>
      <c r="G6" s="41">
        <v>47</v>
      </c>
      <c r="H6" s="41">
        <v>0</v>
      </c>
      <c r="I6" s="41">
        <v>0</v>
      </c>
      <c r="J6" s="41">
        <v>45</v>
      </c>
      <c r="K6" s="41">
        <v>45</v>
      </c>
      <c r="L6" s="41">
        <v>50</v>
      </c>
      <c r="M6" s="43">
        <f>SUM(G6:L6)</f>
        <v>187</v>
      </c>
    </row>
    <row r="7" spans="1:13" x14ac:dyDescent="0.2">
      <c r="A7" s="27">
        <v>5</v>
      </c>
      <c r="B7" s="27">
        <v>382</v>
      </c>
      <c r="C7" s="28" t="s">
        <v>266</v>
      </c>
      <c r="D7" s="28" t="s">
        <v>227</v>
      </c>
      <c r="E7" s="28" t="s">
        <v>16</v>
      </c>
      <c r="F7" s="27" t="s">
        <v>14</v>
      </c>
      <c r="G7" s="27">
        <v>44</v>
      </c>
      <c r="H7" s="27">
        <v>46</v>
      </c>
      <c r="I7" s="27">
        <v>47</v>
      </c>
      <c r="J7" s="27">
        <v>46</v>
      </c>
      <c r="K7" s="27">
        <v>46</v>
      </c>
      <c r="L7" s="27">
        <v>0</v>
      </c>
      <c r="M7" s="29">
        <f>SUM(G7:L7)-44</f>
        <v>185</v>
      </c>
    </row>
    <row r="8" spans="1:13" x14ac:dyDescent="0.2">
      <c r="A8" s="27">
        <v>6</v>
      </c>
      <c r="B8" s="27">
        <v>309</v>
      </c>
      <c r="C8" s="28" t="s">
        <v>42</v>
      </c>
      <c r="D8" s="28" t="s">
        <v>90</v>
      </c>
      <c r="E8" s="28" t="s">
        <v>10</v>
      </c>
      <c r="F8" s="27" t="s">
        <v>12</v>
      </c>
      <c r="G8" s="27">
        <v>39</v>
      </c>
      <c r="H8" s="27">
        <v>45</v>
      </c>
      <c r="I8" s="27">
        <v>0</v>
      </c>
      <c r="J8" s="27">
        <v>44</v>
      </c>
      <c r="K8" s="27">
        <v>44</v>
      </c>
      <c r="L8" s="27">
        <v>48</v>
      </c>
      <c r="M8" s="29">
        <f>SUM(G8:L8)-39</f>
        <v>181</v>
      </c>
    </row>
    <row r="9" spans="1:13" x14ac:dyDescent="0.2">
      <c r="A9" s="19">
        <v>7</v>
      </c>
      <c r="B9" s="19">
        <v>304</v>
      </c>
      <c r="C9" s="20" t="s">
        <v>104</v>
      </c>
      <c r="D9" s="20" t="s">
        <v>219</v>
      </c>
      <c r="E9" s="20" t="s">
        <v>10</v>
      </c>
      <c r="F9" s="19" t="s">
        <v>11</v>
      </c>
      <c r="G9" s="19">
        <v>40</v>
      </c>
      <c r="H9" s="19">
        <v>41</v>
      </c>
      <c r="I9" s="19">
        <v>43</v>
      </c>
      <c r="J9" s="19">
        <v>42</v>
      </c>
      <c r="K9" s="19">
        <v>42</v>
      </c>
      <c r="L9" s="19">
        <v>47</v>
      </c>
      <c r="M9" s="21">
        <f>SUM(G9:L9)-40-41</f>
        <v>174</v>
      </c>
    </row>
    <row r="10" spans="1:13" x14ac:dyDescent="0.2">
      <c r="A10" s="19">
        <v>8</v>
      </c>
      <c r="B10" s="19">
        <v>367</v>
      </c>
      <c r="C10" s="20" t="s">
        <v>58</v>
      </c>
      <c r="D10" s="20" t="s">
        <v>311</v>
      </c>
      <c r="E10" s="20" t="s">
        <v>10</v>
      </c>
      <c r="F10" s="19" t="s">
        <v>11</v>
      </c>
      <c r="G10" s="19">
        <v>41</v>
      </c>
      <c r="H10" s="19">
        <v>40</v>
      </c>
      <c r="I10" s="19">
        <v>0</v>
      </c>
      <c r="J10" s="19">
        <v>43</v>
      </c>
      <c r="K10" s="19">
        <v>43</v>
      </c>
      <c r="L10" s="19">
        <v>0</v>
      </c>
      <c r="M10" s="21">
        <f>SUM(G10:L10)</f>
        <v>167</v>
      </c>
    </row>
    <row r="11" spans="1:13" x14ac:dyDescent="0.2">
      <c r="A11" s="39">
        <v>9</v>
      </c>
      <c r="B11" s="39">
        <v>380</v>
      </c>
      <c r="C11" s="45" t="s">
        <v>112</v>
      </c>
      <c r="D11" s="45" t="s">
        <v>145</v>
      </c>
      <c r="E11" s="45" t="s">
        <v>15</v>
      </c>
      <c r="F11" s="39" t="s">
        <v>12</v>
      </c>
      <c r="G11" s="39">
        <v>33</v>
      </c>
      <c r="H11" s="39">
        <v>37</v>
      </c>
      <c r="I11" s="39">
        <v>45</v>
      </c>
      <c r="J11" s="39">
        <v>34</v>
      </c>
      <c r="K11" s="39">
        <v>34</v>
      </c>
      <c r="L11" s="39">
        <v>46</v>
      </c>
      <c r="M11" s="46">
        <f>SUM(G11:L11)-33-34</f>
        <v>162</v>
      </c>
    </row>
    <row r="12" spans="1:13" x14ac:dyDescent="0.2">
      <c r="A12" s="39">
        <v>10</v>
      </c>
      <c r="B12" s="39">
        <v>333</v>
      </c>
      <c r="C12" s="45" t="s">
        <v>104</v>
      </c>
      <c r="D12" s="45" t="s">
        <v>313</v>
      </c>
      <c r="E12" s="45" t="s">
        <v>19</v>
      </c>
      <c r="F12" s="39" t="s">
        <v>14</v>
      </c>
      <c r="G12" s="39">
        <v>35</v>
      </c>
      <c r="H12" s="39">
        <v>0</v>
      </c>
      <c r="I12" s="39">
        <v>38</v>
      </c>
      <c r="J12" s="39">
        <v>39</v>
      </c>
      <c r="K12" s="39">
        <v>39</v>
      </c>
      <c r="L12" s="39">
        <v>45</v>
      </c>
      <c r="M12" s="46">
        <f>SUM(G12:L12)-35</f>
        <v>161</v>
      </c>
    </row>
    <row r="13" spans="1:13" x14ac:dyDescent="0.2">
      <c r="A13" s="19">
        <v>11</v>
      </c>
      <c r="B13" s="19">
        <v>329</v>
      </c>
      <c r="C13" s="20" t="s">
        <v>312</v>
      </c>
      <c r="D13" s="20" t="s">
        <v>208</v>
      </c>
      <c r="E13" s="20" t="s">
        <v>37</v>
      </c>
      <c r="F13" s="19" t="s">
        <v>11</v>
      </c>
      <c r="G13" s="19">
        <v>38</v>
      </c>
      <c r="H13" s="19">
        <v>0</v>
      </c>
      <c r="I13" s="19">
        <v>44</v>
      </c>
      <c r="J13" s="19">
        <v>36</v>
      </c>
      <c r="K13" s="19">
        <v>36</v>
      </c>
      <c r="L13" s="19">
        <v>0</v>
      </c>
      <c r="M13" s="21">
        <f>SUM(G13:L13)</f>
        <v>154</v>
      </c>
    </row>
    <row r="14" spans="1:13" x14ac:dyDescent="0.2">
      <c r="A14" s="41">
        <v>12</v>
      </c>
      <c r="B14" s="42">
        <v>433</v>
      </c>
      <c r="C14" s="47" t="s">
        <v>40</v>
      </c>
      <c r="D14" s="47" t="s">
        <v>514</v>
      </c>
      <c r="E14" s="47" t="s">
        <v>15</v>
      </c>
      <c r="F14" s="41" t="s">
        <v>12</v>
      </c>
      <c r="G14" s="41">
        <v>0</v>
      </c>
      <c r="H14" s="41">
        <v>0</v>
      </c>
      <c r="I14" s="41">
        <v>39</v>
      </c>
      <c r="J14" s="41">
        <v>35</v>
      </c>
      <c r="K14" s="41">
        <v>35</v>
      </c>
      <c r="L14" s="41">
        <v>44</v>
      </c>
      <c r="M14" s="43">
        <f>SUM(G14:L14)</f>
        <v>153</v>
      </c>
    </row>
    <row r="15" spans="1:13" x14ac:dyDescent="0.2">
      <c r="A15" s="19">
        <v>13</v>
      </c>
      <c r="B15" s="19">
        <v>418</v>
      </c>
      <c r="C15" s="22" t="s">
        <v>452</v>
      </c>
      <c r="D15" s="22" t="s">
        <v>453</v>
      </c>
      <c r="E15" s="23" t="s">
        <v>15</v>
      </c>
      <c r="F15" s="19" t="s">
        <v>12</v>
      </c>
      <c r="G15" s="19">
        <v>0</v>
      </c>
      <c r="H15" s="19">
        <v>28</v>
      </c>
      <c r="I15" s="19">
        <v>40</v>
      </c>
      <c r="J15" s="19">
        <v>40</v>
      </c>
      <c r="K15" s="19">
        <v>40</v>
      </c>
      <c r="L15" s="19">
        <v>0</v>
      </c>
      <c r="M15" s="21">
        <f>SUM(G15:L15)</f>
        <v>148</v>
      </c>
    </row>
    <row r="16" spans="1:13" x14ac:dyDescent="0.2">
      <c r="A16" s="19">
        <v>14</v>
      </c>
      <c r="B16" s="19">
        <v>415</v>
      </c>
      <c r="C16" s="22" t="s">
        <v>139</v>
      </c>
      <c r="D16" s="22" t="s">
        <v>450</v>
      </c>
      <c r="E16" s="23" t="s">
        <v>37</v>
      </c>
      <c r="F16" s="19" t="s">
        <v>12</v>
      </c>
      <c r="G16" s="19">
        <v>0</v>
      </c>
      <c r="H16" s="19">
        <v>32</v>
      </c>
      <c r="I16" s="19">
        <v>37</v>
      </c>
      <c r="J16" s="19">
        <v>33</v>
      </c>
      <c r="K16" s="19">
        <v>33</v>
      </c>
      <c r="L16" s="19">
        <v>42</v>
      </c>
      <c r="M16" s="21">
        <f>SUM(G16:L16)-32</f>
        <v>145</v>
      </c>
    </row>
    <row r="17" spans="1:13" x14ac:dyDescent="0.2">
      <c r="A17" s="41">
        <v>15</v>
      </c>
      <c r="B17" s="41">
        <v>348</v>
      </c>
      <c r="C17" s="40" t="s">
        <v>316</v>
      </c>
      <c r="D17" s="40" t="s">
        <v>301</v>
      </c>
      <c r="E17" s="40" t="s">
        <v>37</v>
      </c>
      <c r="F17" s="41" t="s">
        <v>14</v>
      </c>
      <c r="G17" s="41">
        <v>31</v>
      </c>
      <c r="H17" s="41">
        <v>31</v>
      </c>
      <c r="I17" s="41">
        <v>35</v>
      </c>
      <c r="J17" s="41">
        <v>28</v>
      </c>
      <c r="K17" s="41">
        <v>28</v>
      </c>
      <c r="L17" s="41">
        <v>41</v>
      </c>
      <c r="M17" s="43">
        <f>SUM(G17:L17)-28-28</f>
        <v>138</v>
      </c>
    </row>
    <row r="18" spans="1:13" x14ac:dyDescent="0.2">
      <c r="A18" s="27">
        <v>16</v>
      </c>
      <c r="B18" s="27">
        <v>362</v>
      </c>
      <c r="C18" s="28" t="s">
        <v>182</v>
      </c>
      <c r="D18" s="28" t="s">
        <v>183</v>
      </c>
      <c r="E18" s="28" t="s">
        <v>10</v>
      </c>
      <c r="F18" s="27" t="s">
        <v>184</v>
      </c>
      <c r="G18" s="27">
        <v>29</v>
      </c>
      <c r="H18" s="27">
        <v>33</v>
      </c>
      <c r="I18" s="27">
        <v>36</v>
      </c>
      <c r="J18" s="27">
        <v>32</v>
      </c>
      <c r="K18" s="27">
        <v>32</v>
      </c>
      <c r="L18" s="27">
        <v>0</v>
      </c>
      <c r="M18" s="29">
        <f>SUM(G18:L18)-29</f>
        <v>133</v>
      </c>
    </row>
    <row r="19" spans="1:13" x14ac:dyDescent="0.2">
      <c r="A19" s="39">
        <v>17</v>
      </c>
      <c r="B19" s="39">
        <v>350</v>
      </c>
      <c r="C19" s="45" t="s">
        <v>178</v>
      </c>
      <c r="D19" s="45" t="s">
        <v>120</v>
      </c>
      <c r="E19" s="45" t="s">
        <v>16</v>
      </c>
      <c r="F19" s="39" t="s">
        <v>13</v>
      </c>
      <c r="G19" s="39">
        <v>17</v>
      </c>
      <c r="H19" s="39">
        <v>0</v>
      </c>
      <c r="I19" s="39">
        <v>28</v>
      </c>
      <c r="J19" s="39">
        <v>31</v>
      </c>
      <c r="K19" s="39">
        <v>31</v>
      </c>
      <c r="L19" s="39">
        <v>38</v>
      </c>
      <c r="M19" s="46">
        <f>SUM(G19:L19)-17</f>
        <v>128</v>
      </c>
    </row>
    <row r="20" spans="1:13" x14ac:dyDescent="0.2">
      <c r="A20" s="27">
        <v>18</v>
      </c>
      <c r="B20" s="27">
        <v>337</v>
      </c>
      <c r="C20" s="28" t="s">
        <v>179</v>
      </c>
      <c r="D20" s="28" t="s">
        <v>180</v>
      </c>
      <c r="E20" s="28" t="s">
        <v>10</v>
      </c>
      <c r="F20" s="27" t="s">
        <v>17</v>
      </c>
      <c r="G20" s="27">
        <v>22</v>
      </c>
      <c r="H20" s="27">
        <v>23</v>
      </c>
      <c r="I20" s="27">
        <v>32</v>
      </c>
      <c r="J20" s="27">
        <v>0</v>
      </c>
      <c r="K20" s="27">
        <v>0</v>
      </c>
      <c r="L20" s="27">
        <v>35</v>
      </c>
      <c r="M20" s="29">
        <f>SUM(G20:L20)</f>
        <v>112</v>
      </c>
    </row>
    <row r="21" spans="1:13" x14ac:dyDescent="0.2">
      <c r="A21" s="39">
        <v>19</v>
      </c>
      <c r="B21" s="39">
        <v>416</v>
      </c>
      <c r="C21" s="50" t="s">
        <v>457</v>
      </c>
      <c r="D21" s="50" t="s">
        <v>458</v>
      </c>
      <c r="E21" s="56" t="s">
        <v>15</v>
      </c>
      <c r="F21" s="39" t="s">
        <v>17</v>
      </c>
      <c r="G21" s="39">
        <v>0</v>
      </c>
      <c r="H21" s="39">
        <v>17</v>
      </c>
      <c r="I21" s="39">
        <v>31</v>
      </c>
      <c r="J21" s="39">
        <v>27</v>
      </c>
      <c r="K21" s="39">
        <v>27</v>
      </c>
      <c r="L21" s="39">
        <v>0</v>
      </c>
      <c r="M21" s="46">
        <f>SUM(G21:L21)</f>
        <v>102</v>
      </c>
    </row>
    <row r="22" spans="1:13" x14ac:dyDescent="0.2">
      <c r="A22" s="41">
        <v>20</v>
      </c>
      <c r="B22" s="41">
        <v>395</v>
      </c>
      <c r="C22" s="40" t="s">
        <v>47</v>
      </c>
      <c r="D22" s="40" t="s">
        <v>86</v>
      </c>
      <c r="E22" s="40" t="s">
        <v>19</v>
      </c>
      <c r="F22" s="41" t="s">
        <v>17</v>
      </c>
      <c r="G22" s="41">
        <v>19</v>
      </c>
      <c r="H22" s="41">
        <v>19</v>
      </c>
      <c r="I22" s="41">
        <v>26</v>
      </c>
      <c r="J22" s="41">
        <v>0</v>
      </c>
      <c r="K22" s="41">
        <v>0</v>
      </c>
      <c r="L22" s="41">
        <v>36</v>
      </c>
      <c r="M22" s="43">
        <f>SUM(G22:L22)</f>
        <v>100</v>
      </c>
    </row>
    <row r="23" spans="1:13" x14ac:dyDescent="0.2">
      <c r="A23" s="27">
        <v>21</v>
      </c>
      <c r="B23" s="27">
        <v>303</v>
      </c>
      <c r="C23" s="28" t="s">
        <v>40</v>
      </c>
      <c r="D23" s="28" t="s">
        <v>324</v>
      </c>
      <c r="E23" s="28" t="s">
        <v>19</v>
      </c>
      <c r="F23" s="27" t="s">
        <v>128</v>
      </c>
      <c r="G23" s="27">
        <v>11</v>
      </c>
      <c r="H23" s="27">
        <v>13</v>
      </c>
      <c r="I23" s="27">
        <v>23</v>
      </c>
      <c r="J23" s="27">
        <v>21</v>
      </c>
      <c r="K23" s="27">
        <v>21</v>
      </c>
      <c r="L23" s="27">
        <v>34</v>
      </c>
      <c r="M23" s="29">
        <f>SUM(G23:L23)-11-13</f>
        <v>99</v>
      </c>
    </row>
    <row r="24" spans="1:13" x14ac:dyDescent="0.2">
      <c r="A24" s="19">
        <v>22</v>
      </c>
      <c r="B24" s="19">
        <v>315</v>
      </c>
      <c r="C24" s="20" t="s">
        <v>112</v>
      </c>
      <c r="D24" s="20" t="s">
        <v>319</v>
      </c>
      <c r="E24" s="20" t="s">
        <v>10</v>
      </c>
      <c r="F24" s="19" t="s">
        <v>14</v>
      </c>
      <c r="G24" s="19">
        <v>21</v>
      </c>
      <c r="H24" s="19">
        <v>21</v>
      </c>
      <c r="I24" s="19">
        <v>24</v>
      </c>
      <c r="J24" s="19">
        <v>26</v>
      </c>
      <c r="K24" s="19">
        <v>26</v>
      </c>
      <c r="L24" s="19">
        <v>0</v>
      </c>
      <c r="M24" s="21">
        <f>SUM(G24:L24)-21</f>
        <v>97</v>
      </c>
    </row>
    <row r="25" spans="1:13" x14ac:dyDescent="0.2">
      <c r="A25" s="19">
        <v>23</v>
      </c>
      <c r="B25" s="19">
        <v>409</v>
      </c>
      <c r="C25" s="22" t="s">
        <v>267</v>
      </c>
      <c r="D25" s="22" t="s">
        <v>461</v>
      </c>
      <c r="E25" s="23" t="s">
        <v>15</v>
      </c>
      <c r="F25" s="19" t="s">
        <v>12</v>
      </c>
      <c r="G25" s="19">
        <v>0</v>
      </c>
      <c r="H25" s="19">
        <v>12</v>
      </c>
      <c r="I25" s="19">
        <v>22</v>
      </c>
      <c r="J25" s="19">
        <v>23</v>
      </c>
      <c r="K25" s="19">
        <v>23</v>
      </c>
      <c r="L25" s="19">
        <v>0</v>
      </c>
      <c r="M25" s="21">
        <f>SUM(G25:L25)</f>
        <v>80</v>
      </c>
    </row>
    <row r="26" spans="1:13" x14ac:dyDescent="0.2">
      <c r="A26" s="19">
        <v>24</v>
      </c>
      <c r="B26" s="19">
        <v>397</v>
      </c>
      <c r="C26" s="22" t="s">
        <v>58</v>
      </c>
      <c r="D26" s="22" t="s">
        <v>459</v>
      </c>
      <c r="E26" s="24" t="s">
        <v>37</v>
      </c>
      <c r="F26" s="19" t="s">
        <v>11</v>
      </c>
      <c r="G26" s="19">
        <v>0</v>
      </c>
      <c r="H26" s="19">
        <v>15</v>
      </c>
      <c r="I26" s="19">
        <v>25</v>
      </c>
      <c r="J26" s="19">
        <v>18</v>
      </c>
      <c r="K26" s="19">
        <v>18</v>
      </c>
      <c r="L26" s="19">
        <v>0</v>
      </c>
      <c r="M26" s="21">
        <f>SUM(G26:L26)</f>
        <v>76</v>
      </c>
    </row>
    <row r="27" spans="1:13" x14ac:dyDescent="0.2">
      <c r="A27" s="19">
        <v>25</v>
      </c>
      <c r="B27" s="19">
        <v>351</v>
      </c>
      <c r="C27" s="20" t="s">
        <v>327</v>
      </c>
      <c r="D27" s="20" t="s">
        <v>328</v>
      </c>
      <c r="E27" s="20" t="s">
        <v>37</v>
      </c>
      <c r="F27" s="19" t="s">
        <v>11</v>
      </c>
      <c r="G27" s="19">
        <v>9</v>
      </c>
      <c r="H27" s="19">
        <v>0</v>
      </c>
      <c r="I27" s="19">
        <v>19</v>
      </c>
      <c r="J27" s="19">
        <v>20</v>
      </c>
      <c r="K27" s="19">
        <v>20</v>
      </c>
      <c r="L27" s="19">
        <v>0</v>
      </c>
      <c r="M27" s="21">
        <f>SUM(G27:L27)</f>
        <v>68</v>
      </c>
    </row>
    <row r="28" spans="1:13" x14ac:dyDescent="0.2">
      <c r="A28" s="27">
        <v>26</v>
      </c>
      <c r="B28" s="27">
        <v>405</v>
      </c>
      <c r="C28" s="54" t="s">
        <v>464</v>
      </c>
      <c r="D28" s="54" t="s">
        <v>245</v>
      </c>
      <c r="E28" s="55" t="s">
        <v>19</v>
      </c>
      <c r="F28" s="27" t="s">
        <v>465</v>
      </c>
      <c r="G28" s="27">
        <v>0</v>
      </c>
      <c r="H28" s="27">
        <v>6</v>
      </c>
      <c r="I28" s="27">
        <v>0</v>
      </c>
      <c r="J28" s="27">
        <v>13</v>
      </c>
      <c r="K28" s="27">
        <v>13</v>
      </c>
      <c r="L28" s="27">
        <v>33</v>
      </c>
      <c r="M28" s="29">
        <f>SUM(G28:L28)</f>
        <v>65</v>
      </c>
    </row>
    <row r="29" spans="1:13" x14ac:dyDescent="0.2">
      <c r="A29" s="19">
        <v>27</v>
      </c>
      <c r="B29" s="19">
        <v>313</v>
      </c>
      <c r="C29" s="20" t="s">
        <v>63</v>
      </c>
      <c r="D29" s="20" t="s">
        <v>113</v>
      </c>
      <c r="E29" s="20" t="s">
        <v>20</v>
      </c>
      <c r="F29" s="19" t="s">
        <v>17</v>
      </c>
      <c r="G29" s="19">
        <v>6</v>
      </c>
      <c r="H29" s="19">
        <v>7</v>
      </c>
      <c r="I29" s="19">
        <v>18</v>
      </c>
      <c r="J29" s="19">
        <v>16</v>
      </c>
      <c r="K29" s="19">
        <v>16</v>
      </c>
      <c r="L29" s="19">
        <v>0</v>
      </c>
      <c r="M29" s="21">
        <f>SUM(G29:L29)-6</f>
        <v>57</v>
      </c>
    </row>
    <row r="30" spans="1:13" x14ac:dyDescent="0.2">
      <c r="A30" s="19">
        <v>28</v>
      </c>
      <c r="B30" s="19">
        <v>341</v>
      </c>
      <c r="C30" s="20" t="s">
        <v>265</v>
      </c>
      <c r="D30" s="20" t="s">
        <v>308</v>
      </c>
      <c r="E30" s="20" t="s">
        <v>10</v>
      </c>
      <c r="F30" s="19" t="s">
        <v>11</v>
      </c>
      <c r="G30" s="19">
        <v>4.5</v>
      </c>
      <c r="H30" s="19">
        <v>5</v>
      </c>
      <c r="I30" s="19">
        <v>0</v>
      </c>
      <c r="J30" s="19">
        <v>15</v>
      </c>
      <c r="K30" s="19">
        <v>15</v>
      </c>
      <c r="L30" s="19">
        <v>0</v>
      </c>
      <c r="M30" s="21">
        <f t="shared" ref="M30:M61" si="0">SUM(G30:L30)</f>
        <v>39.5</v>
      </c>
    </row>
    <row r="31" spans="1:13" x14ac:dyDescent="0.2">
      <c r="A31" s="4">
        <v>29</v>
      </c>
      <c r="B31" s="4">
        <v>400</v>
      </c>
      <c r="C31" s="2" t="s">
        <v>441</v>
      </c>
      <c r="D31" s="2" t="s">
        <v>442</v>
      </c>
      <c r="E31" s="13" t="s">
        <v>37</v>
      </c>
      <c r="F31" s="4" t="s">
        <v>11</v>
      </c>
      <c r="G31" s="4">
        <v>0</v>
      </c>
      <c r="H31" s="4">
        <v>49</v>
      </c>
      <c r="I31" s="4">
        <v>0</v>
      </c>
      <c r="J31" s="4">
        <v>50</v>
      </c>
      <c r="K31" s="4">
        <v>50</v>
      </c>
      <c r="L31" s="4">
        <v>0</v>
      </c>
      <c r="M31" s="6">
        <f t="shared" si="0"/>
        <v>149</v>
      </c>
    </row>
    <row r="32" spans="1:13" x14ac:dyDescent="0.2">
      <c r="A32" s="4">
        <v>30</v>
      </c>
      <c r="B32" s="9">
        <v>432</v>
      </c>
      <c r="C32" s="2" t="s">
        <v>194</v>
      </c>
      <c r="D32" s="2" t="s">
        <v>513</v>
      </c>
      <c r="E32" s="2" t="s">
        <v>15</v>
      </c>
      <c r="F32" s="4" t="s">
        <v>11</v>
      </c>
      <c r="G32" s="4">
        <v>0</v>
      </c>
      <c r="H32" s="4">
        <v>0</v>
      </c>
      <c r="I32" s="4">
        <v>42</v>
      </c>
      <c r="J32" s="4">
        <v>41</v>
      </c>
      <c r="K32" s="4">
        <v>41</v>
      </c>
      <c r="L32" s="4">
        <v>0</v>
      </c>
      <c r="M32" s="6">
        <f t="shared" si="0"/>
        <v>124</v>
      </c>
    </row>
    <row r="33" spans="1:13" x14ac:dyDescent="0.2">
      <c r="A33" s="4">
        <v>31</v>
      </c>
      <c r="B33" s="4">
        <v>349</v>
      </c>
      <c r="C33" s="12" t="s">
        <v>58</v>
      </c>
      <c r="D33" s="12" t="s">
        <v>220</v>
      </c>
      <c r="E33" s="12" t="s">
        <v>37</v>
      </c>
      <c r="F33" s="4" t="s">
        <v>11</v>
      </c>
      <c r="G33" s="4">
        <v>42</v>
      </c>
      <c r="H33" s="4">
        <v>39</v>
      </c>
      <c r="I33" s="4">
        <v>41</v>
      </c>
      <c r="J33" s="4">
        <v>0</v>
      </c>
      <c r="K33" s="4">
        <v>0</v>
      </c>
      <c r="L33" s="4">
        <v>0</v>
      </c>
      <c r="M33" s="6">
        <f t="shared" si="0"/>
        <v>122</v>
      </c>
    </row>
    <row r="34" spans="1:13" x14ac:dyDescent="0.2">
      <c r="A34" s="4">
        <v>32</v>
      </c>
      <c r="B34" s="4">
        <v>420</v>
      </c>
      <c r="C34" s="2" t="s">
        <v>42</v>
      </c>
      <c r="D34" s="2" t="s">
        <v>444</v>
      </c>
      <c r="E34" s="13" t="s">
        <v>10</v>
      </c>
      <c r="F34" s="4" t="s">
        <v>17</v>
      </c>
      <c r="G34" s="4">
        <v>0</v>
      </c>
      <c r="H34" s="4">
        <v>42</v>
      </c>
      <c r="I34" s="4">
        <v>0</v>
      </c>
      <c r="J34" s="4">
        <v>37</v>
      </c>
      <c r="K34" s="4">
        <v>37</v>
      </c>
      <c r="L34" s="4">
        <v>0</v>
      </c>
      <c r="M34" s="6">
        <f t="shared" si="0"/>
        <v>116</v>
      </c>
    </row>
    <row r="35" spans="1:13" x14ac:dyDescent="0.2">
      <c r="A35" s="4">
        <v>33</v>
      </c>
      <c r="B35" s="9">
        <v>435</v>
      </c>
      <c r="C35" s="2" t="s">
        <v>464</v>
      </c>
      <c r="D35" s="2" t="s">
        <v>220</v>
      </c>
      <c r="E35" s="2" t="s">
        <v>10</v>
      </c>
      <c r="F35" s="4" t="s">
        <v>128</v>
      </c>
      <c r="G35" s="4">
        <v>0</v>
      </c>
      <c r="H35" s="4">
        <v>0</v>
      </c>
      <c r="I35" s="4">
        <v>30</v>
      </c>
      <c r="J35" s="4">
        <v>30</v>
      </c>
      <c r="K35" s="4">
        <v>30</v>
      </c>
      <c r="L35" s="4">
        <v>0</v>
      </c>
      <c r="M35" s="6">
        <f t="shared" si="0"/>
        <v>90</v>
      </c>
    </row>
    <row r="36" spans="1:13" x14ac:dyDescent="0.2">
      <c r="A36" s="4">
        <v>34</v>
      </c>
      <c r="B36" s="4">
        <v>387</v>
      </c>
      <c r="C36" s="12" t="s">
        <v>218</v>
      </c>
      <c r="D36" s="12" t="s">
        <v>310</v>
      </c>
      <c r="E36" s="12" t="s">
        <v>37</v>
      </c>
      <c r="F36" s="4" t="s">
        <v>11</v>
      </c>
      <c r="G36" s="4">
        <v>43</v>
      </c>
      <c r="H36" s="4">
        <v>44</v>
      </c>
      <c r="I36" s="4">
        <v>0</v>
      </c>
      <c r="J36" s="4">
        <v>0</v>
      </c>
      <c r="K36" s="4">
        <v>0</v>
      </c>
      <c r="L36" s="4">
        <v>0</v>
      </c>
      <c r="M36" s="6">
        <f t="shared" si="0"/>
        <v>87</v>
      </c>
    </row>
    <row r="37" spans="1:13" x14ac:dyDescent="0.2">
      <c r="A37" s="4">
        <v>35</v>
      </c>
      <c r="B37" s="4">
        <v>305</v>
      </c>
      <c r="C37" s="12" t="s">
        <v>187</v>
      </c>
      <c r="D37" s="12" t="s">
        <v>188</v>
      </c>
      <c r="E37" s="12" t="s">
        <v>20</v>
      </c>
      <c r="F37" s="4" t="s">
        <v>12</v>
      </c>
      <c r="G37" s="4">
        <v>28</v>
      </c>
      <c r="H37" s="4">
        <v>27</v>
      </c>
      <c r="I37" s="4">
        <v>29</v>
      </c>
      <c r="J37" s="4">
        <v>0</v>
      </c>
      <c r="K37" s="4">
        <v>0</v>
      </c>
      <c r="L37" s="4">
        <v>0</v>
      </c>
      <c r="M37" s="6">
        <f t="shared" si="0"/>
        <v>84</v>
      </c>
    </row>
    <row r="38" spans="1:13" x14ac:dyDescent="0.2">
      <c r="A38" s="4">
        <v>35</v>
      </c>
      <c r="B38" s="4">
        <v>391</v>
      </c>
      <c r="C38" s="12" t="s">
        <v>42</v>
      </c>
      <c r="D38" s="12" t="s">
        <v>222</v>
      </c>
      <c r="E38" s="12" t="s">
        <v>16</v>
      </c>
      <c r="F38" s="4" t="s">
        <v>14</v>
      </c>
      <c r="G38" s="4">
        <v>26</v>
      </c>
      <c r="H38" s="4">
        <v>24</v>
      </c>
      <c r="I38" s="4">
        <v>34</v>
      </c>
      <c r="J38" s="4">
        <v>0</v>
      </c>
      <c r="K38" s="4">
        <v>0</v>
      </c>
      <c r="L38" s="4">
        <v>0</v>
      </c>
      <c r="M38" s="6">
        <f t="shared" si="0"/>
        <v>84</v>
      </c>
    </row>
    <row r="39" spans="1:13" x14ac:dyDescent="0.2">
      <c r="A39" s="4">
        <v>35</v>
      </c>
      <c r="B39" s="4">
        <v>419</v>
      </c>
      <c r="C39" s="2" t="s">
        <v>445</v>
      </c>
      <c r="D39" s="2" t="s">
        <v>446</v>
      </c>
      <c r="E39" s="13" t="s">
        <v>10</v>
      </c>
      <c r="F39" s="4" t="s">
        <v>14</v>
      </c>
      <c r="G39" s="4">
        <v>0</v>
      </c>
      <c r="H39" s="4">
        <v>38</v>
      </c>
      <c r="I39" s="4">
        <v>46</v>
      </c>
      <c r="J39" s="4">
        <v>0</v>
      </c>
      <c r="K39" s="4">
        <v>0</v>
      </c>
      <c r="L39" s="4">
        <v>0</v>
      </c>
      <c r="M39" s="6">
        <f t="shared" si="0"/>
        <v>84</v>
      </c>
    </row>
    <row r="40" spans="1:13" x14ac:dyDescent="0.2">
      <c r="A40" s="4">
        <v>38</v>
      </c>
      <c r="B40" s="4">
        <v>385</v>
      </c>
      <c r="C40" s="12" t="s">
        <v>317</v>
      </c>
      <c r="D40" s="12" t="s">
        <v>217</v>
      </c>
      <c r="E40" s="12" t="s">
        <v>37</v>
      </c>
      <c r="F40" s="4" t="s">
        <v>11</v>
      </c>
      <c r="G40" s="4">
        <v>27</v>
      </c>
      <c r="H40" s="4">
        <v>0</v>
      </c>
      <c r="I40" s="4">
        <v>0</v>
      </c>
      <c r="J40" s="4">
        <v>25</v>
      </c>
      <c r="K40" s="4">
        <v>25</v>
      </c>
      <c r="L40" s="4">
        <v>0</v>
      </c>
      <c r="M40" s="6">
        <f t="shared" si="0"/>
        <v>77</v>
      </c>
    </row>
    <row r="41" spans="1:13" x14ac:dyDescent="0.2">
      <c r="A41" s="4">
        <v>38</v>
      </c>
      <c r="B41" s="4">
        <v>410</v>
      </c>
      <c r="C41" s="2" t="s">
        <v>449</v>
      </c>
      <c r="D41" s="2" t="s">
        <v>448</v>
      </c>
      <c r="E41" s="13" t="s">
        <v>20</v>
      </c>
      <c r="F41" s="4" t="s">
        <v>13</v>
      </c>
      <c r="G41" s="4">
        <v>0</v>
      </c>
      <c r="H41" s="4">
        <v>34</v>
      </c>
      <c r="I41" s="4">
        <v>0</v>
      </c>
      <c r="J41" s="4">
        <v>0</v>
      </c>
      <c r="K41" s="4">
        <v>0</v>
      </c>
      <c r="L41" s="4">
        <v>43</v>
      </c>
      <c r="M41" s="6">
        <f t="shared" si="0"/>
        <v>77</v>
      </c>
    </row>
    <row r="42" spans="1:13" x14ac:dyDescent="0.2">
      <c r="A42" s="4">
        <v>40</v>
      </c>
      <c r="B42" s="4">
        <v>448</v>
      </c>
      <c r="C42" s="3" t="s">
        <v>126</v>
      </c>
      <c r="D42" s="3" t="s">
        <v>527</v>
      </c>
      <c r="E42" s="3" t="s">
        <v>15</v>
      </c>
      <c r="F42" s="16" t="s">
        <v>12</v>
      </c>
      <c r="G42" s="4">
        <v>0</v>
      </c>
      <c r="H42" s="4">
        <v>0</v>
      </c>
      <c r="I42" s="4">
        <v>0</v>
      </c>
      <c r="J42" s="4">
        <v>38</v>
      </c>
      <c r="K42" s="4">
        <v>38</v>
      </c>
      <c r="L42" s="4">
        <v>0</v>
      </c>
      <c r="M42" s="6">
        <f t="shared" si="0"/>
        <v>76</v>
      </c>
    </row>
    <row r="43" spans="1:13" x14ac:dyDescent="0.2">
      <c r="A43" s="4">
        <v>41</v>
      </c>
      <c r="B43" s="4">
        <v>361</v>
      </c>
      <c r="C43" s="12" t="s">
        <v>314</v>
      </c>
      <c r="D43" s="12" t="s">
        <v>315</v>
      </c>
      <c r="E43" s="12" t="s">
        <v>19</v>
      </c>
      <c r="F43" s="4" t="s">
        <v>17</v>
      </c>
      <c r="G43" s="4">
        <v>34</v>
      </c>
      <c r="H43" s="4">
        <v>35</v>
      </c>
      <c r="I43" s="4">
        <v>0</v>
      </c>
      <c r="J43" s="4">
        <v>0</v>
      </c>
      <c r="K43" s="4">
        <v>0</v>
      </c>
      <c r="L43" s="4">
        <v>0</v>
      </c>
      <c r="M43" s="6">
        <f t="shared" si="0"/>
        <v>69</v>
      </c>
    </row>
    <row r="44" spans="1:13" x14ac:dyDescent="0.2">
      <c r="A44" s="4">
        <v>42</v>
      </c>
      <c r="B44" s="4">
        <v>312</v>
      </c>
      <c r="C44" s="12" t="s">
        <v>58</v>
      </c>
      <c r="D44" s="12" t="s">
        <v>318</v>
      </c>
      <c r="E44" s="12" t="s">
        <v>37</v>
      </c>
      <c r="F44" s="4" t="s">
        <v>11</v>
      </c>
      <c r="G44" s="4">
        <v>23</v>
      </c>
      <c r="H44" s="4">
        <v>0</v>
      </c>
      <c r="I44" s="4">
        <v>0</v>
      </c>
      <c r="J44" s="4">
        <v>22</v>
      </c>
      <c r="K44" s="4">
        <v>22</v>
      </c>
      <c r="L44" s="4">
        <v>0</v>
      </c>
      <c r="M44" s="6">
        <f t="shared" si="0"/>
        <v>67</v>
      </c>
    </row>
    <row r="45" spans="1:13" x14ac:dyDescent="0.2">
      <c r="A45" s="4">
        <v>43</v>
      </c>
      <c r="B45" s="4">
        <v>372</v>
      </c>
      <c r="C45" s="12" t="s">
        <v>56</v>
      </c>
      <c r="D45" s="12" t="s">
        <v>147</v>
      </c>
      <c r="E45" s="12" t="s">
        <v>10</v>
      </c>
      <c r="F45" s="4" t="s">
        <v>14</v>
      </c>
      <c r="G45" s="4">
        <v>25</v>
      </c>
      <c r="H45" s="4">
        <v>0</v>
      </c>
      <c r="I45" s="4">
        <v>0</v>
      </c>
      <c r="J45" s="4">
        <v>0</v>
      </c>
      <c r="K45" s="4">
        <v>0</v>
      </c>
      <c r="L45" s="4">
        <v>40</v>
      </c>
      <c r="M45" s="6">
        <f t="shared" si="0"/>
        <v>65</v>
      </c>
    </row>
    <row r="46" spans="1:13" x14ac:dyDescent="0.2">
      <c r="A46" s="4">
        <v>44</v>
      </c>
      <c r="B46" s="4">
        <v>336</v>
      </c>
      <c r="C46" s="12" t="s">
        <v>72</v>
      </c>
      <c r="D46" s="12" t="s">
        <v>55</v>
      </c>
      <c r="E46" s="12" t="s">
        <v>10</v>
      </c>
      <c r="F46" s="4" t="s">
        <v>11</v>
      </c>
      <c r="G46" s="4">
        <v>37</v>
      </c>
      <c r="H46" s="4">
        <v>25</v>
      </c>
      <c r="I46" s="4">
        <v>0</v>
      </c>
      <c r="J46" s="4">
        <v>0</v>
      </c>
      <c r="K46" s="4">
        <v>0</v>
      </c>
      <c r="L46" s="4">
        <v>0</v>
      </c>
      <c r="M46" s="6">
        <f t="shared" si="0"/>
        <v>62</v>
      </c>
    </row>
    <row r="47" spans="1:13" x14ac:dyDescent="0.2">
      <c r="A47" s="4">
        <v>45</v>
      </c>
      <c r="B47" s="4">
        <v>394</v>
      </c>
      <c r="C47" s="12" t="s">
        <v>139</v>
      </c>
      <c r="D47" s="12" t="s">
        <v>150</v>
      </c>
      <c r="E47" s="12" t="s">
        <v>18</v>
      </c>
      <c r="F47" s="4" t="s">
        <v>11</v>
      </c>
      <c r="G47" s="4">
        <v>30</v>
      </c>
      <c r="H47" s="4">
        <v>30</v>
      </c>
      <c r="I47" s="4">
        <v>0</v>
      </c>
      <c r="J47" s="4">
        <v>0</v>
      </c>
      <c r="K47" s="4">
        <v>0</v>
      </c>
      <c r="L47" s="4">
        <v>0</v>
      </c>
      <c r="M47" s="6">
        <f t="shared" si="0"/>
        <v>60</v>
      </c>
    </row>
    <row r="48" spans="1:13" x14ac:dyDescent="0.2">
      <c r="A48" s="4">
        <v>46</v>
      </c>
      <c r="B48" s="4">
        <v>426</v>
      </c>
      <c r="C48" s="2" t="s">
        <v>306</v>
      </c>
      <c r="D48" s="2" t="s">
        <v>455</v>
      </c>
      <c r="E48" s="13" t="s">
        <v>15</v>
      </c>
      <c r="F48" s="4" t="s">
        <v>11</v>
      </c>
      <c r="G48" s="4">
        <v>0</v>
      </c>
      <c r="H48" s="4">
        <v>20</v>
      </c>
      <c r="I48" s="4">
        <v>0</v>
      </c>
      <c r="J48" s="4">
        <v>0</v>
      </c>
      <c r="K48" s="4">
        <v>0</v>
      </c>
      <c r="L48" s="4">
        <v>39</v>
      </c>
      <c r="M48" s="6">
        <f t="shared" si="0"/>
        <v>59</v>
      </c>
    </row>
    <row r="49" spans="1:13" x14ac:dyDescent="0.2">
      <c r="A49" s="4">
        <v>47</v>
      </c>
      <c r="B49" s="4">
        <v>440</v>
      </c>
      <c r="C49" s="3" t="s">
        <v>528</v>
      </c>
      <c r="D49" s="3" t="s">
        <v>529</v>
      </c>
      <c r="E49" s="3" t="s">
        <v>37</v>
      </c>
      <c r="F49" s="16" t="s">
        <v>14</v>
      </c>
      <c r="G49" s="4">
        <v>0</v>
      </c>
      <c r="H49" s="4">
        <v>0</v>
      </c>
      <c r="I49" s="4">
        <v>0</v>
      </c>
      <c r="J49" s="4">
        <v>29</v>
      </c>
      <c r="K49" s="4">
        <v>29</v>
      </c>
      <c r="L49" s="4">
        <v>0</v>
      </c>
      <c r="M49" s="6">
        <f t="shared" si="0"/>
        <v>58</v>
      </c>
    </row>
    <row r="50" spans="1:13" x14ac:dyDescent="0.2">
      <c r="A50" s="4">
        <v>48</v>
      </c>
      <c r="B50" s="4">
        <v>379</v>
      </c>
      <c r="C50" s="12" t="s">
        <v>108</v>
      </c>
      <c r="D50" s="12" t="s">
        <v>127</v>
      </c>
      <c r="E50" s="12" t="s">
        <v>15</v>
      </c>
      <c r="F50" s="4" t="s">
        <v>17</v>
      </c>
      <c r="G50" s="4">
        <v>20</v>
      </c>
      <c r="H50" s="4">
        <v>0</v>
      </c>
      <c r="I50" s="4">
        <v>33</v>
      </c>
      <c r="J50" s="4">
        <v>0</v>
      </c>
      <c r="K50" s="4">
        <v>0</v>
      </c>
      <c r="L50" s="4">
        <v>0</v>
      </c>
      <c r="M50" s="6">
        <f t="shared" si="0"/>
        <v>53</v>
      </c>
    </row>
    <row r="51" spans="1:13" x14ac:dyDescent="0.2">
      <c r="A51" s="4">
        <v>49</v>
      </c>
      <c r="B51" s="4">
        <v>403</v>
      </c>
      <c r="C51" s="2" t="s">
        <v>439</v>
      </c>
      <c r="D51" s="2" t="s">
        <v>440</v>
      </c>
      <c r="E51" s="13" t="s">
        <v>10</v>
      </c>
      <c r="F51" s="4" t="s">
        <v>11</v>
      </c>
      <c r="G51" s="4">
        <v>0</v>
      </c>
      <c r="H51" s="4">
        <v>50</v>
      </c>
      <c r="I51" s="4">
        <v>0</v>
      </c>
      <c r="J51" s="4">
        <v>0</v>
      </c>
      <c r="K51" s="4">
        <v>0</v>
      </c>
      <c r="L51" s="4">
        <v>0</v>
      </c>
      <c r="M51" s="6">
        <f t="shared" si="0"/>
        <v>50</v>
      </c>
    </row>
    <row r="52" spans="1:13" x14ac:dyDescent="0.2">
      <c r="A52" s="4">
        <v>50</v>
      </c>
      <c r="B52" s="9">
        <v>451</v>
      </c>
      <c r="C52" s="2" t="s">
        <v>555</v>
      </c>
      <c r="D52" s="2" t="s">
        <v>407</v>
      </c>
      <c r="E52" s="2" t="s">
        <v>37</v>
      </c>
      <c r="F52" s="4" t="s">
        <v>14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49</v>
      </c>
      <c r="M52" s="6">
        <f t="shared" si="0"/>
        <v>49</v>
      </c>
    </row>
    <row r="53" spans="1:13" x14ac:dyDescent="0.2">
      <c r="A53" s="4">
        <v>51</v>
      </c>
      <c r="B53" s="4">
        <v>428</v>
      </c>
      <c r="C53" s="2" t="s">
        <v>265</v>
      </c>
      <c r="D53" s="2" t="s">
        <v>512</v>
      </c>
      <c r="E53" s="2" t="s">
        <v>10</v>
      </c>
      <c r="F53" s="4" t="s">
        <v>12</v>
      </c>
      <c r="G53" s="4">
        <v>0</v>
      </c>
      <c r="H53" s="4">
        <v>0</v>
      </c>
      <c r="I53" s="4">
        <v>48</v>
      </c>
      <c r="J53" s="4">
        <v>0</v>
      </c>
      <c r="K53" s="4">
        <v>0</v>
      </c>
      <c r="L53" s="4">
        <v>0</v>
      </c>
      <c r="M53" s="6">
        <f t="shared" si="0"/>
        <v>48</v>
      </c>
    </row>
    <row r="54" spans="1:13" x14ac:dyDescent="0.2">
      <c r="A54" s="4">
        <v>51</v>
      </c>
      <c r="B54" s="4">
        <v>445</v>
      </c>
      <c r="C54" s="3" t="s">
        <v>460</v>
      </c>
      <c r="D54" s="3" t="s">
        <v>530</v>
      </c>
      <c r="E54" s="3" t="s">
        <v>37</v>
      </c>
      <c r="F54" s="16" t="s">
        <v>14</v>
      </c>
      <c r="G54" s="4">
        <v>0</v>
      </c>
      <c r="H54" s="4">
        <v>0</v>
      </c>
      <c r="I54" s="4">
        <v>0</v>
      </c>
      <c r="J54" s="4">
        <v>24</v>
      </c>
      <c r="K54" s="4">
        <v>24</v>
      </c>
      <c r="L54" s="4">
        <v>0</v>
      </c>
      <c r="M54" s="6">
        <f t="shared" si="0"/>
        <v>48</v>
      </c>
    </row>
    <row r="55" spans="1:13" x14ac:dyDescent="0.2">
      <c r="A55" s="4">
        <v>53</v>
      </c>
      <c r="B55" s="4">
        <v>378</v>
      </c>
      <c r="C55" s="12" t="s">
        <v>126</v>
      </c>
      <c r="D55" s="12" t="s">
        <v>138</v>
      </c>
      <c r="E55" s="12" t="s">
        <v>15</v>
      </c>
      <c r="F55" s="4" t="s">
        <v>11</v>
      </c>
      <c r="G55" s="4">
        <v>46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6">
        <f t="shared" si="0"/>
        <v>46</v>
      </c>
    </row>
    <row r="56" spans="1:13" x14ac:dyDescent="0.2">
      <c r="A56" s="4">
        <v>53</v>
      </c>
      <c r="B56" s="4">
        <v>326</v>
      </c>
      <c r="C56" s="12" t="s">
        <v>41</v>
      </c>
      <c r="D56" s="12" t="s">
        <v>224</v>
      </c>
      <c r="E56" s="12" t="s">
        <v>18</v>
      </c>
      <c r="F56" s="4" t="s">
        <v>11</v>
      </c>
      <c r="G56" s="4">
        <v>24</v>
      </c>
      <c r="H56" s="4">
        <v>22</v>
      </c>
      <c r="I56" s="4">
        <v>0</v>
      </c>
      <c r="J56" s="4">
        <v>0</v>
      </c>
      <c r="K56" s="4">
        <v>0</v>
      </c>
      <c r="L56" s="4">
        <v>0</v>
      </c>
      <c r="M56" s="6">
        <f t="shared" si="0"/>
        <v>46</v>
      </c>
    </row>
    <row r="57" spans="1:13" x14ac:dyDescent="0.2">
      <c r="A57" s="4">
        <v>55</v>
      </c>
      <c r="B57" s="4">
        <v>325</v>
      </c>
      <c r="C57" s="12" t="s">
        <v>58</v>
      </c>
      <c r="D57" s="12" t="s">
        <v>110</v>
      </c>
      <c r="E57" s="12" t="s">
        <v>18</v>
      </c>
      <c r="F57" s="4" t="s">
        <v>11</v>
      </c>
      <c r="G57" s="4">
        <v>45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6">
        <f t="shared" si="0"/>
        <v>45</v>
      </c>
    </row>
    <row r="58" spans="1:13" x14ac:dyDescent="0.2">
      <c r="A58" s="4">
        <v>56</v>
      </c>
      <c r="B58" s="4">
        <v>425</v>
      </c>
      <c r="C58" s="2" t="s">
        <v>42</v>
      </c>
      <c r="D58" s="2" t="s">
        <v>443</v>
      </c>
      <c r="E58" s="13" t="s">
        <v>15</v>
      </c>
      <c r="F58" s="4" t="s">
        <v>11</v>
      </c>
      <c r="G58" s="4">
        <v>0</v>
      </c>
      <c r="H58" s="4">
        <v>43</v>
      </c>
      <c r="I58" s="4">
        <v>0</v>
      </c>
      <c r="J58" s="4">
        <v>0</v>
      </c>
      <c r="K58" s="4">
        <v>0</v>
      </c>
      <c r="L58" s="4">
        <v>0</v>
      </c>
      <c r="M58" s="6">
        <f t="shared" si="0"/>
        <v>43</v>
      </c>
    </row>
    <row r="59" spans="1:13" x14ac:dyDescent="0.2">
      <c r="A59" s="4">
        <v>57</v>
      </c>
      <c r="B59" s="4">
        <v>441</v>
      </c>
      <c r="C59" s="3" t="s">
        <v>307</v>
      </c>
      <c r="D59" s="3" t="s">
        <v>531</v>
      </c>
      <c r="E59" s="3" t="s">
        <v>10</v>
      </c>
      <c r="F59" s="16" t="s">
        <v>12</v>
      </c>
      <c r="G59" s="4">
        <v>0</v>
      </c>
      <c r="H59" s="4">
        <v>0</v>
      </c>
      <c r="I59" s="4">
        <v>0</v>
      </c>
      <c r="J59" s="4">
        <v>19</v>
      </c>
      <c r="K59" s="4">
        <v>19</v>
      </c>
      <c r="L59" s="4">
        <v>0</v>
      </c>
      <c r="M59" s="6">
        <f t="shared" si="0"/>
        <v>38</v>
      </c>
    </row>
    <row r="60" spans="1:13" x14ac:dyDescent="0.2">
      <c r="A60" s="4">
        <v>58</v>
      </c>
      <c r="B60" s="9">
        <v>452</v>
      </c>
      <c r="C60" s="2" t="s">
        <v>452</v>
      </c>
      <c r="D60" s="2" t="s">
        <v>168</v>
      </c>
      <c r="E60" s="2" t="s">
        <v>37</v>
      </c>
      <c r="F60" s="4" t="s">
        <v>12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37</v>
      </c>
      <c r="M60" s="6">
        <f t="shared" si="0"/>
        <v>37</v>
      </c>
    </row>
    <row r="61" spans="1:13" x14ac:dyDescent="0.2">
      <c r="A61" s="4">
        <v>59</v>
      </c>
      <c r="B61" s="4">
        <v>327</v>
      </c>
      <c r="C61" s="12" t="s">
        <v>53</v>
      </c>
      <c r="D61" s="12" t="s">
        <v>221</v>
      </c>
      <c r="E61" s="12" t="s">
        <v>15</v>
      </c>
      <c r="F61" s="4" t="s">
        <v>14</v>
      </c>
      <c r="G61" s="4">
        <v>36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6">
        <f t="shared" si="0"/>
        <v>36</v>
      </c>
    </row>
    <row r="62" spans="1:13" x14ac:dyDescent="0.2">
      <c r="A62" s="4">
        <v>59</v>
      </c>
      <c r="B62" s="4">
        <v>402</v>
      </c>
      <c r="C62" s="2" t="s">
        <v>112</v>
      </c>
      <c r="D62" s="2" t="s">
        <v>447</v>
      </c>
      <c r="E62" s="13" t="s">
        <v>10</v>
      </c>
      <c r="F62" s="4" t="s">
        <v>17</v>
      </c>
      <c r="G62" s="4">
        <v>0</v>
      </c>
      <c r="H62" s="4">
        <v>36</v>
      </c>
      <c r="I62" s="4">
        <v>0</v>
      </c>
      <c r="J62" s="4">
        <v>0</v>
      </c>
      <c r="K62" s="4">
        <v>0</v>
      </c>
      <c r="L62" s="4">
        <v>0</v>
      </c>
      <c r="M62" s="6">
        <f t="shared" ref="M62:M85" si="1">SUM(G62:L62)</f>
        <v>36</v>
      </c>
    </row>
    <row r="63" spans="1:13" x14ac:dyDescent="0.2">
      <c r="A63" s="4">
        <v>61</v>
      </c>
      <c r="B63" s="4">
        <v>383</v>
      </c>
      <c r="C63" s="12" t="s">
        <v>194</v>
      </c>
      <c r="D63" s="12" t="s">
        <v>320</v>
      </c>
      <c r="E63" s="12" t="s">
        <v>18</v>
      </c>
      <c r="F63" s="4" t="s">
        <v>11</v>
      </c>
      <c r="G63" s="4">
        <v>18</v>
      </c>
      <c r="H63" s="4">
        <v>16</v>
      </c>
      <c r="I63" s="4">
        <v>0</v>
      </c>
      <c r="J63" s="4">
        <v>0</v>
      </c>
      <c r="K63" s="4">
        <v>0</v>
      </c>
      <c r="L63" s="4">
        <v>0</v>
      </c>
      <c r="M63" s="6">
        <f t="shared" si="1"/>
        <v>34</v>
      </c>
    </row>
    <row r="64" spans="1:13" x14ac:dyDescent="0.2">
      <c r="A64" s="4">
        <v>61</v>
      </c>
      <c r="B64" s="4">
        <v>413</v>
      </c>
      <c r="C64" s="2" t="s">
        <v>460</v>
      </c>
      <c r="D64" s="2" t="s">
        <v>185</v>
      </c>
      <c r="E64" s="13" t="s">
        <v>10</v>
      </c>
      <c r="F64" s="4" t="s">
        <v>128</v>
      </c>
      <c r="G64" s="4">
        <v>0</v>
      </c>
      <c r="H64" s="4">
        <v>14</v>
      </c>
      <c r="I64" s="4">
        <v>20</v>
      </c>
      <c r="J64" s="4">
        <v>0</v>
      </c>
      <c r="K64" s="4">
        <v>0</v>
      </c>
      <c r="L64" s="4">
        <v>0</v>
      </c>
      <c r="M64" s="6">
        <f t="shared" si="1"/>
        <v>34</v>
      </c>
    </row>
    <row r="65" spans="1:13" x14ac:dyDescent="0.2">
      <c r="A65" s="4">
        <v>61</v>
      </c>
      <c r="B65" s="4">
        <v>447</v>
      </c>
      <c r="C65" s="3" t="s">
        <v>441</v>
      </c>
      <c r="D65" s="3" t="s">
        <v>532</v>
      </c>
      <c r="E65" s="3" t="s">
        <v>19</v>
      </c>
      <c r="F65" s="16" t="s">
        <v>14</v>
      </c>
      <c r="G65" s="4">
        <v>0</v>
      </c>
      <c r="H65" s="4">
        <v>0</v>
      </c>
      <c r="I65" s="4">
        <v>0</v>
      </c>
      <c r="J65" s="4">
        <v>17</v>
      </c>
      <c r="K65" s="4">
        <v>17</v>
      </c>
      <c r="L65" s="4">
        <v>0</v>
      </c>
      <c r="M65" s="6">
        <f t="shared" si="1"/>
        <v>34</v>
      </c>
    </row>
    <row r="66" spans="1:13" x14ac:dyDescent="0.2">
      <c r="A66" s="4">
        <v>64</v>
      </c>
      <c r="B66" s="4">
        <v>389</v>
      </c>
      <c r="C66" s="12" t="s">
        <v>42</v>
      </c>
      <c r="D66" s="12" t="s">
        <v>143</v>
      </c>
      <c r="E66" s="12" t="s">
        <v>15</v>
      </c>
      <c r="F66" s="4" t="s">
        <v>11</v>
      </c>
      <c r="G66" s="4">
        <v>32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6">
        <f t="shared" si="1"/>
        <v>32</v>
      </c>
    </row>
    <row r="67" spans="1:13" x14ac:dyDescent="0.2">
      <c r="A67" s="4">
        <v>65</v>
      </c>
      <c r="B67" s="4">
        <v>417</v>
      </c>
      <c r="C67" s="2" t="s">
        <v>363</v>
      </c>
      <c r="D67" s="2" t="s">
        <v>451</v>
      </c>
      <c r="E67" s="13" t="s">
        <v>18</v>
      </c>
      <c r="F67" s="4" t="s">
        <v>12</v>
      </c>
      <c r="G67" s="4">
        <v>0</v>
      </c>
      <c r="H67" s="4">
        <v>29</v>
      </c>
      <c r="I67" s="4">
        <v>0</v>
      </c>
      <c r="J67" s="4">
        <v>0</v>
      </c>
      <c r="K67" s="4">
        <v>0</v>
      </c>
      <c r="L67" s="4">
        <v>0</v>
      </c>
      <c r="M67" s="6">
        <f t="shared" si="1"/>
        <v>29</v>
      </c>
    </row>
    <row r="68" spans="1:13" x14ac:dyDescent="0.2">
      <c r="A68" s="4">
        <v>66</v>
      </c>
      <c r="B68" s="4">
        <v>437</v>
      </c>
      <c r="C68" s="3" t="s">
        <v>441</v>
      </c>
      <c r="D68" s="3" t="s">
        <v>302</v>
      </c>
      <c r="E68" s="3" t="s">
        <v>37</v>
      </c>
      <c r="F68" s="16" t="s">
        <v>14</v>
      </c>
      <c r="G68" s="4">
        <v>0</v>
      </c>
      <c r="H68" s="4">
        <v>0</v>
      </c>
      <c r="I68" s="4">
        <v>0</v>
      </c>
      <c r="J68" s="4">
        <v>14</v>
      </c>
      <c r="K68" s="4">
        <v>14</v>
      </c>
      <c r="L68" s="4">
        <v>0</v>
      </c>
      <c r="M68" s="6">
        <f t="shared" si="1"/>
        <v>28</v>
      </c>
    </row>
    <row r="69" spans="1:13" x14ac:dyDescent="0.2">
      <c r="A69" s="4">
        <v>67</v>
      </c>
      <c r="B69" s="9">
        <v>431</v>
      </c>
      <c r="C69" s="2" t="s">
        <v>312</v>
      </c>
      <c r="D69" s="2" t="s">
        <v>515</v>
      </c>
      <c r="E69" s="2" t="s">
        <v>37</v>
      </c>
      <c r="F69" s="4" t="s">
        <v>13</v>
      </c>
      <c r="G69" s="4">
        <v>0</v>
      </c>
      <c r="H69" s="4">
        <v>0</v>
      </c>
      <c r="I69" s="4">
        <v>27</v>
      </c>
      <c r="J69" s="4">
        <v>0</v>
      </c>
      <c r="K69" s="4">
        <v>0</v>
      </c>
      <c r="L69" s="4">
        <v>0</v>
      </c>
      <c r="M69" s="6">
        <f t="shared" si="1"/>
        <v>27</v>
      </c>
    </row>
    <row r="70" spans="1:13" x14ac:dyDescent="0.2">
      <c r="A70" s="4">
        <v>67</v>
      </c>
      <c r="B70" s="4">
        <v>406</v>
      </c>
      <c r="C70" s="2" t="s">
        <v>468</v>
      </c>
      <c r="D70" s="2" t="s">
        <v>469</v>
      </c>
      <c r="E70" s="13" t="s">
        <v>37</v>
      </c>
      <c r="F70" s="4" t="s">
        <v>309</v>
      </c>
      <c r="G70" s="4">
        <v>0</v>
      </c>
      <c r="H70" s="4">
        <v>3</v>
      </c>
      <c r="I70" s="4">
        <v>0</v>
      </c>
      <c r="J70" s="4">
        <v>12</v>
      </c>
      <c r="K70" s="4">
        <v>12</v>
      </c>
      <c r="L70" s="4">
        <v>0</v>
      </c>
      <c r="M70" s="6">
        <f t="shared" si="1"/>
        <v>27</v>
      </c>
    </row>
    <row r="71" spans="1:13" x14ac:dyDescent="0.2">
      <c r="A71" s="4">
        <v>69</v>
      </c>
      <c r="B71" s="4">
        <v>398</v>
      </c>
      <c r="C71" s="2" t="s">
        <v>454</v>
      </c>
      <c r="D71" s="2" t="s">
        <v>143</v>
      </c>
      <c r="E71" s="13" t="s">
        <v>15</v>
      </c>
      <c r="F71" s="4" t="s">
        <v>11</v>
      </c>
      <c r="G71" s="4">
        <v>0</v>
      </c>
      <c r="H71" s="4">
        <v>26</v>
      </c>
      <c r="I71" s="4">
        <v>0</v>
      </c>
      <c r="J71" s="4">
        <v>0</v>
      </c>
      <c r="K71" s="4">
        <v>0</v>
      </c>
      <c r="L71" s="4">
        <v>0</v>
      </c>
      <c r="M71" s="6">
        <f t="shared" si="1"/>
        <v>26</v>
      </c>
    </row>
    <row r="72" spans="1:13" x14ac:dyDescent="0.2">
      <c r="A72" s="4">
        <v>70</v>
      </c>
      <c r="B72" s="4">
        <v>401</v>
      </c>
      <c r="C72" s="2" t="s">
        <v>187</v>
      </c>
      <c r="D72" s="2" t="s">
        <v>470</v>
      </c>
      <c r="E72" s="13" t="s">
        <v>15</v>
      </c>
      <c r="F72" s="4" t="s">
        <v>14</v>
      </c>
      <c r="G72" s="4">
        <v>0</v>
      </c>
      <c r="H72" s="4">
        <v>2</v>
      </c>
      <c r="I72" s="4">
        <v>0</v>
      </c>
      <c r="J72" s="4">
        <v>11</v>
      </c>
      <c r="K72" s="4">
        <v>11</v>
      </c>
      <c r="L72" s="4">
        <v>0</v>
      </c>
      <c r="M72" s="6">
        <f t="shared" si="1"/>
        <v>24</v>
      </c>
    </row>
    <row r="73" spans="1:13" x14ac:dyDescent="0.2">
      <c r="A73" s="4">
        <v>71</v>
      </c>
      <c r="B73" s="9">
        <v>434</v>
      </c>
      <c r="C73" s="2" t="s">
        <v>104</v>
      </c>
      <c r="D73" s="2" t="s">
        <v>516</v>
      </c>
      <c r="E73" s="10" t="s">
        <v>15</v>
      </c>
      <c r="F73" s="4" t="s">
        <v>12</v>
      </c>
      <c r="G73" s="4">
        <v>0</v>
      </c>
      <c r="H73" s="4">
        <v>0</v>
      </c>
      <c r="I73" s="4">
        <v>21</v>
      </c>
      <c r="J73" s="4">
        <v>0</v>
      </c>
      <c r="K73" s="4">
        <v>0</v>
      </c>
      <c r="L73" s="4">
        <v>0</v>
      </c>
      <c r="M73" s="6">
        <f t="shared" si="1"/>
        <v>21</v>
      </c>
    </row>
    <row r="74" spans="1:13" x14ac:dyDescent="0.2">
      <c r="A74" s="4">
        <v>72</v>
      </c>
      <c r="B74" s="4">
        <v>307</v>
      </c>
      <c r="C74" s="12" t="s">
        <v>325</v>
      </c>
      <c r="D74" s="12" t="s">
        <v>326</v>
      </c>
      <c r="E74" s="12" t="s">
        <v>37</v>
      </c>
      <c r="F74" s="4" t="s">
        <v>13</v>
      </c>
      <c r="G74" s="4">
        <v>10</v>
      </c>
      <c r="H74" s="4">
        <v>10</v>
      </c>
      <c r="I74" s="4">
        <v>0</v>
      </c>
      <c r="J74" s="4">
        <v>0</v>
      </c>
      <c r="K74" s="4">
        <v>0</v>
      </c>
      <c r="L74" s="4">
        <v>0</v>
      </c>
      <c r="M74" s="6">
        <f t="shared" si="1"/>
        <v>20</v>
      </c>
    </row>
    <row r="75" spans="1:13" x14ac:dyDescent="0.2">
      <c r="A75" s="4">
        <v>73</v>
      </c>
      <c r="B75" s="4">
        <v>427</v>
      </c>
      <c r="C75" s="2" t="s">
        <v>126</v>
      </c>
      <c r="D75" s="2" t="s">
        <v>456</v>
      </c>
      <c r="E75" s="13" t="s">
        <v>37</v>
      </c>
      <c r="F75" s="4" t="s">
        <v>11</v>
      </c>
      <c r="G75" s="4">
        <v>0</v>
      </c>
      <c r="H75" s="4">
        <v>18</v>
      </c>
      <c r="I75" s="4">
        <v>0</v>
      </c>
      <c r="J75" s="4">
        <v>0</v>
      </c>
      <c r="K75" s="4">
        <v>0</v>
      </c>
      <c r="L75" s="4">
        <v>0</v>
      </c>
      <c r="M75" s="6">
        <f t="shared" si="1"/>
        <v>18</v>
      </c>
    </row>
    <row r="76" spans="1:13" x14ac:dyDescent="0.2">
      <c r="A76" s="4">
        <v>74</v>
      </c>
      <c r="B76" s="4">
        <v>339</v>
      </c>
      <c r="C76" s="12" t="s">
        <v>321</v>
      </c>
      <c r="D76" s="12" t="s">
        <v>322</v>
      </c>
      <c r="E76" s="12" t="s">
        <v>10</v>
      </c>
      <c r="F76" s="4" t="s">
        <v>11</v>
      </c>
      <c r="G76" s="4">
        <v>16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6">
        <f t="shared" si="1"/>
        <v>16</v>
      </c>
    </row>
    <row r="77" spans="1:13" x14ac:dyDescent="0.2">
      <c r="A77" s="4">
        <v>74</v>
      </c>
      <c r="B77" s="4">
        <v>324</v>
      </c>
      <c r="C77" s="12" t="s">
        <v>329</v>
      </c>
      <c r="D77" s="12" t="s">
        <v>171</v>
      </c>
      <c r="E77" s="12" t="s">
        <v>15</v>
      </c>
      <c r="F77" s="4" t="s">
        <v>17</v>
      </c>
      <c r="G77" s="4">
        <v>8</v>
      </c>
      <c r="H77" s="4">
        <v>8</v>
      </c>
      <c r="I77" s="4">
        <v>0</v>
      </c>
      <c r="J77" s="4">
        <v>0</v>
      </c>
      <c r="K77" s="4">
        <v>0</v>
      </c>
      <c r="L77" s="4">
        <v>0</v>
      </c>
      <c r="M77" s="6">
        <f t="shared" si="1"/>
        <v>16</v>
      </c>
    </row>
    <row r="78" spans="1:13" x14ac:dyDescent="0.2">
      <c r="A78" s="4">
        <v>74</v>
      </c>
      <c r="B78" s="4">
        <v>369</v>
      </c>
      <c r="C78" s="12" t="s">
        <v>267</v>
      </c>
      <c r="D78" s="12" t="s">
        <v>167</v>
      </c>
      <c r="E78" s="12" t="s">
        <v>37</v>
      </c>
      <c r="F78" s="4" t="s">
        <v>17</v>
      </c>
      <c r="G78" s="4">
        <v>7</v>
      </c>
      <c r="H78" s="4">
        <v>9</v>
      </c>
      <c r="I78" s="4">
        <v>0</v>
      </c>
      <c r="J78" s="4">
        <v>0</v>
      </c>
      <c r="K78" s="4">
        <v>0</v>
      </c>
      <c r="L78" s="4">
        <v>0</v>
      </c>
      <c r="M78" s="6">
        <f t="shared" si="1"/>
        <v>16</v>
      </c>
    </row>
    <row r="79" spans="1:13" x14ac:dyDescent="0.2">
      <c r="A79" s="4">
        <v>77</v>
      </c>
      <c r="B79" s="4">
        <v>388</v>
      </c>
      <c r="C79" s="12" t="s">
        <v>317</v>
      </c>
      <c r="D79" s="12" t="s">
        <v>76</v>
      </c>
      <c r="E79" s="12" t="s">
        <v>37</v>
      </c>
      <c r="F79" s="4" t="s">
        <v>11</v>
      </c>
      <c r="G79" s="4">
        <v>15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6">
        <f t="shared" si="1"/>
        <v>15</v>
      </c>
    </row>
    <row r="80" spans="1:13" x14ac:dyDescent="0.2">
      <c r="A80" s="4">
        <v>78</v>
      </c>
      <c r="B80" s="4">
        <v>357</v>
      </c>
      <c r="C80" s="12" t="s">
        <v>112</v>
      </c>
      <c r="D80" s="12" t="s">
        <v>323</v>
      </c>
      <c r="E80" s="12" t="s">
        <v>37</v>
      </c>
      <c r="F80" s="4" t="s">
        <v>11</v>
      </c>
      <c r="G80" s="4">
        <v>14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6">
        <f t="shared" si="1"/>
        <v>14</v>
      </c>
    </row>
    <row r="81" spans="1:13" x14ac:dyDescent="0.2">
      <c r="A81" s="4">
        <v>79</v>
      </c>
      <c r="B81" s="4">
        <v>302</v>
      </c>
      <c r="C81" s="12" t="s">
        <v>45</v>
      </c>
      <c r="D81" s="12" t="s">
        <v>46</v>
      </c>
      <c r="E81" s="12" t="s">
        <v>20</v>
      </c>
      <c r="F81" s="4" t="s">
        <v>14</v>
      </c>
      <c r="G81" s="4">
        <v>13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6">
        <f t="shared" si="1"/>
        <v>13</v>
      </c>
    </row>
    <row r="82" spans="1:13" x14ac:dyDescent="0.2">
      <c r="A82" s="4">
        <v>80</v>
      </c>
      <c r="B82" s="4">
        <v>340</v>
      </c>
      <c r="C82" s="12" t="s">
        <v>63</v>
      </c>
      <c r="D82" s="12" t="s">
        <v>297</v>
      </c>
      <c r="E82" s="12" t="s">
        <v>10</v>
      </c>
      <c r="F82" s="4" t="s">
        <v>309</v>
      </c>
      <c r="G82" s="4">
        <v>12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6">
        <f t="shared" si="1"/>
        <v>12</v>
      </c>
    </row>
    <row r="83" spans="1:13" x14ac:dyDescent="0.2">
      <c r="A83" s="4">
        <v>81</v>
      </c>
      <c r="B83" s="4">
        <v>424</v>
      </c>
      <c r="C83" s="2" t="s">
        <v>462</v>
      </c>
      <c r="D83" s="2" t="s">
        <v>463</v>
      </c>
      <c r="E83" s="13" t="s">
        <v>19</v>
      </c>
      <c r="F83" s="4" t="s">
        <v>128</v>
      </c>
      <c r="G83" s="4">
        <v>0</v>
      </c>
      <c r="H83" s="4">
        <v>11</v>
      </c>
      <c r="I83" s="4">
        <v>0</v>
      </c>
      <c r="J83" s="4">
        <v>0</v>
      </c>
      <c r="K83" s="4">
        <v>0</v>
      </c>
      <c r="L83" s="4">
        <v>0</v>
      </c>
      <c r="M83" s="6">
        <f t="shared" si="1"/>
        <v>11</v>
      </c>
    </row>
    <row r="84" spans="1:13" x14ac:dyDescent="0.2">
      <c r="A84" s="4">
        <v>82</v>
      </c>
      <c r="B84" s="4">
        <v>346</v>
      </c>
      <c r="C84" s="12" t="s">
        <v>267</v>
      </c>
      <c r="D84" s="12" t="s">
        <v>262</v>
      </c>
      <c r="E84" s="12" t="s">
        <v>15</v>
      </c>
      <c r="F84" s="4" t="s">
        <v>17</v>
      </c>
      <c r="G84" s="4">
        <v>4.5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6">
        <f t="shared" si="1"/>
        <v>4.5</v>
      </c>
    </row>
    <row r="85" spans="1:13" x14ac:dyDescent="0.2">
      <c r="A85" s="4">
        <v>83</v>
      </c>
      <c r="B85" s="4">
        <v>412</v>
      </c>
      <c r="C85" s="2" t="s">
        <v>466</v>
      </c>
      <c r="D85" s="2" t="s">
        <v>467</v>
      </c>
      <c r="E85" s="13" t="s">
        <v>37</v>
      </c>
      <c r="F85" s="4" t="s">
        <v>11</v>
      </c>
      <c r="G85" s="4">
        <v>0</v>
      </c>
      <c r="H85" s="4">
        <v>4</v>
      </c>
      <c r="I85" s="4">
        <v>0</v>
      </c>
      <c r="J85" s="4">
        <v>0</v>
      </c>
      <c r="K85" s="4">
        <v>0</v>
      </c>
      <c r="L85" s="4">
        <v>0</v>
      </c>
      <c r="M85" s="6">
        <f t="shared" si="1"/>
        <v>4</v>
      </c>
    </row>
  </sheetData>
  <sortState ref="A3:M85">
    <sortCondition descending="1" ref="M3:M85"/>
  </sortState>
  <phoneticPr fontId="1" type="noConversion"/>
  <pageMargins left="0.75" right="0.75" top="1" bottom="1" header="0.5" footer="0.5"/>
  <pageSetup paperSize="9" scale="64" orientation="portrait" r:id="rId1"/>
  <headerFooter alignWithMargins="0"/>
  <ignoredErrors>
    <ignoredError sqref="M4 M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6"/>
  <sheetViews>
    <sheetView workbookViewId="0">
      <pane ySplit="2" topLeftCell="A3" activePane="bottomLeft" state="frozen"/>
      <selection activeCell="E28" sqref="E28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125" style="5" bestFit="1" customWidth="1"/>
    <col min="5" max="5" width="13.625" style="5" bestFit="1" customWidth="1"/>
    <col min="6" max="6" width="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174</v>
      </c>
      <c r="C3" s="28" t="s">
        <v>196</v>
      </c>
      <c r="D3" s="28" t="s">
        <v>186</v>
      </c>
      <c r="E3" s="28" t="s">
        <v>16</v>
      </c>
      <c r="F3" s="27" t="s">
        <v>23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0</v>
      </c>
      <c r="M3" s="29">
        <f>SUM(G3:L3)-50</f>
        <v>200</v>
      </c>
    </row>
    <row r="4" spans="1:13" s="6" customFormat="1" x14ac:dyDescent="0.2">
      <c r="A4" s="39">
        <v>2</v>
      </c>
      <c r="B4" s="39">
        <v>182</v>
      </c>
      <c r="C4" s="45" t="s">
        <v>158</v>
      </c>
      <c r="D4" s="45" t="s">
        <v>252</v>
      </c>
      <c r="E4" s="45" t="s">
        <v>10</v>
      </c>
      <c r="F4" s="39" t="s">
        <v>23</v>
      </c>
      <c r="G4" s="39">
        <v>49</v>
      </c>
      <c r="H4" s="39">
        <v>49</v>
      </c>
      <c r="I4" s="39">
        <v>49</v>
      </c>
      <c r="J4" s="39">
        <v>48</v>
      </c>
      <c r="K4" s="39">
        <v>48</v>
      </c>
      <c r="L4" s="39">
        <v>49</v>
      </c>
      <c r="M4" s="46">
        <f>SUM(G4:L4)-48-48</f>
        <v>196</v>
      </c>
    </row>
    <row r="5" spans="1:13" x14ac:dyDescent="0.2">
      <c r="A5" s="41">
        <v>3</v>
      </c>
      <c r="B5" s="41">
        <v>184</v>
      </c>
      <c r="C5" s="40" t="s">
        <v>159</v>
      </c>
      <c r="D5" s="40" t="s">
        <v>133</v>
      </c>
      <c r="E5" s="40" t="s">
        <v>16</v>
      </c>
      <c r="F5" s="41" t="s">
        <v>23</v>
      </c>
      <c r="G5" s="41">
        <v>47</v>
      </c>
      <c r="H5" s="41">
        <v>44</v>
      </c>
      <c r="I5" s="41">
        <v>47</v>
      </c>
      <c r="J5" s="41">
        <v>49</v>
      </c>
      <c r="K5" s="41">
        <v>49</v>
      </c>
      <c r="L5" s="41">
        <v>50</v>
      </c>
      <c r="M5" s="43">
        <f>SUM(G5:L5)-44-47</f>
        <v>195</v>
      </c>
    </row>
    <row r="6" spans="1:13" x14ac:dyDescent="0.2">
      <c r="A6" s="19">
        <v>4</v>
      </c>
      <c r="B6" s="19">
        <v>180</v>
      </c>
      <c r="C6" s="25" t="s">
        <v>279</v>
      </c>
      <c r="D6" s="25" t="s">
        <v>280</v>
      </c>
      <c r="E6" s="25" t="s">
        <v>10</v>
      </c>
      <c r="F6" s="19" t="s">
        <v>23</v>
      </c>
      <c r="G6" s="19">
        <v>45</v>
      </c>
      <c r="H6" s="19">
        <v>45</v>
      </c>
      <c r="I6" s="19">
        <v>42</v>
      </c>
      <c r="J6" s="19">
        <v>46</v>
      </c>
      <c r="K6" s="19">
        <v>46</v>
      </c>
      <c r="L6" s="19">
        <v>48</v>
      </c>
      <c r="M6" s="21">
        <f>SUM(G6:L6)-42-45</f>
        <v>185</v>
      </c>
    </row>
    <row r="7" spans="1:13" x14ac:dyDescent="0.2">
      <c r="A7" s="19">
        <v>4</v>
      </c>
      <c r="B7" s="19">
        <v>199</v>
      </c>
      <c r="C7" s="20" t="s">
        <v>160</v>
      </c>
      <c r="D7" s="20" t="s">
        <v>161</v>
      </c>
      <c r="E7" s="20" t="s">
        <v>16</v>
      </c>
      <c r="F7" s="19" t="s">
        <v>23</v>
      </c>
      <c r="G7" s="19">
        <v>42</v>
      </c>
      <c r="H7" s="19">
        <v>41</v>
      </c>
      <c r="I7" s="19">
        <v>46</v>
      </c>
      <c r="J7" s="19">
        <v>47</v>
      </c>
      <c r="K7" s="19">
        <v>47</v>
      </c>
      <c r="L7" s="19">
        <v>45</v>
      </c>
      <c r="M7" s="21">
        <f>SUM(G7:L7)-41-42</f>
        <v>185</v>
      </c>
    </row>
    <row r="8" spans="1:13" x14ac:dyDescent="0.2">
      <c r="A8" s="19">
        <v>6</v>
      </c>
      <c r="B8" s="19">
        <v>203</v>
      </c>
      <c r="C8" s="22" t="s">
        <v>481</v>
      </c>
      <c r="D8" s="22" t="s">
        <v>480</v>
      </c>
      <c r="E8" s="23" t="s">
        <v>354</v>
      </c>
      <c r="F8" s="19" t="s">
        <v>23</v>
      </c>
      <c r="G8" s="19">
        <v>0</v>
      </c>
      <c r="H8" s="19">
        <v>47</v>
      </c>
      <c r="I8" s="19">
        <v>45</v>
      </c>
      <c r="J8" s="19">
        <v>45</v>
      </c>
      <c r="K8" s="19">
        <v>45</v>
      </c>
      <c r="L8" s="19">
        <v>47</v>
      </c>
      <c r="M8" s="21">
        <f>SUM(G8:L8)-45</f>
        <v>184</v>
      </c>
    </row>
    <row r="9" spans="1:13" x14ac:dyDescent="0.2">
      <c r="A9" s="19">
        <v>7</v>
      </c>
      <c r="B9" s="19">
        <v>204</v>
      </c>
      <c r="C9" s="22" t="s">
        <v>479</v>
      </c>
      <c r="D9" s="22" t="s">
        <v>480</v>
      </c>
      <c r="E9" s="23" t="s">
        <v>354</v>
      </c>
      <c r="F9" s="19" t="s">
        <v>23</v>
      </c>
      <c r="G9" s="19">
        <v>0</v>
      </c>
      <c r="H9" s="19">
        <v>48</v>
      </c>
      <c r="I9" s="19">
        <v>44</v>
      </c>
      <c r="J9" s="19">
        <v>44</v>
      </c>
      <c r="K9" s="19">
        <v>44</v>
      </c>
      <c r="L9" s="19">
        <v>46</v>
      </c>
      <c r="M9" s="21">
        <f>SUM(G9:L9)-44</f>
        <v>182</v>
      </c>
    </row>
    <row r="10" spans="1:13" x14ac:dyDescent="0.2">
      <c r="A10" s="19">
        <v>8</v>
      </c>
      <c r="B10" s="19">
        <v>186</v>
      </c>
      <c r="C10" s="20" t="s">
        <v>79</v>
      </c>
      <c r="D10" s="20" t="s">
        <v>78</v>
      </c>
      <c r="E10" s="20" t="s">
        <v>10</v>
      </c>
      <c r="F10" s="19" t="s">
        <v>23</v>
      </c>
      <c r="G10" s="19">
        <v>48</v>
      </c>
      <c r="H10" s="19">
        <v>46</v>
      </c>
      <c r="I10" s="19">
        <v>43</v>
      </c>
      <c r="J10" s="19">
        <v>42</v>
      </c>
      <c r="K10" s="19">
        <v>42</v>
      </c>
      <c r="L10" s="19">
        <v>0</v>
      </c>
      <c r="M10" s="21">
        <f>SUM(G10:L10)-42</f>
        <v>179</v>
      </c>
    </row>
    <row r="11" spans="1:13" x14ac:dyDescent="0.2">
      <c r="A11" s="19">
        <v>9</v>
      </c>
      <c r="B11" s="26">
        <v>209</v>
      </c>
      <c r="C11" s="22" t="s">
        <v>518</v>
      </c>
      <c r="D11" s="22" t="s">
        <v>438</v>
      </c>
      <c r="E11" s="24" t="s">
        <v>354</v>
      </c>
      <c r="F11" s="19" t="s">
        <v>23</v>
      </c>
      <c r="G11" s="19">
        <v>0</v>
      </c>
      <c r="H11" s="19">
        <v>0</v>
      </c>
      <c r="I11" s="19">
        <v>48</v>
      </c>
      <c r="J11" s="19">
        <v>43</v>
      </c>
      <c r="K11" s="19">
        <v>43</v>
      </c>
      <c r="L11" s="19">
        <v>42</v>
      </c>
      <c r="M11" s="21">
        <f>SUM(G11:L11)</f>
        <v>176</v>
      </c>
    </row>
    <row r="12" spans="1:13" x14ac:dyDescent="0.2">
      <c r="A12" s="19">
        <v>10</v>
      </c>
      <c r="B12" s="19">
        <v>197</v>
      </c>
      <c r="C12" s="25" t="s">
        <v>162</v>
      </c>
      <c r="D12" s="25" t="s">
        <v>157</v>
      </c>
      <c r="E12" s="25" t="s">
        <v>16</v>
      </c>
      <c r="F12" s="19" t="s">
        <v>23</v>
      </c>
      <c r="G12" s="19">
        <v>41</v>
      </c>
      <c r="H12" s="19">
        <v>0</v>
      </c>
      <c r="I12" s="19">
        <v>40</v>
      </c>
      <c r="J12" s="19">
        <v>41</v>
      </c>
      <c r="K12" s="19">
        <v>41</v>
      </c>
      <c r="L12" s="19">
        <v>44</v>
      </c>
      <c r="M12" s="21">
        <f>SUM(G12:L12)-40</f>
        <v>167</v>
      </c>
    </row>
    <row r="13" spans="1:13" x14ac:dyDescent="0.2">
      <c r="A13" s="19">
        <v>11</v>
      </c>
      <c r="B13" s="19">
        <v>175</v>
      </c>
      <c r="C13" s="25" t="s">
        <v>242</v>
      </c>
      <c r="D13" s="25" t="s">
        <v>243</v>
      </c>
      <c r="E13" s="25" t="s">
        <v>10</v>
      </c>
      <c r="F13" s="19" t="s">
        <v>23</v>
      </c>
      <c r="G13" s="19">
        <v>43</v>
      </c>
      <c r="H13" s="19">
        <v>43</v>
      </c>
      <c r="I13" s="19">
        <v>41</v>
      </c>
      <c r="J13" s="19">
        <v>37</v>
      </c>
      <c r="K13" s="19">
        <v>37</v>
      </c>
      <c r="L13" s="19">
        <v>0</v>
      </c>
      <c r="M13" s="21">
        <f>SUM(G13:L13)-37</f>
        <v>164</v>
      </c>
    </row>
    <row r="14" spans="1:13" x14ac:dyDescent="0.2">
      <c r="A14" s="19">
        <v>12</v>
      </c>
      <c r="B14" s="19">
        <v>176</v>
      </c>
      <c r="C14" s="25" t="s">
        <v>292</v>
      </c>
      <c r="D14" s="25" t="s">
        <v>43</v>
      </c>
      <c r="E14" s="25" t="s">
        <v>20</v>
      </c>
      <c r="F14" s="19" t="s">
        <v>23</v>
      </c>
      <c r="G14" s="19">
        <v>39</v>
      </c>
      <c r="H14" s="19">
        <v>42</v>
      </c>
      <c r="I14" s="19">
        <v>0</v>
      </c>
      <c r="J14" s="19">
        <v>39</v>
      </c>
      <c r="K14" s="19">
        <v>39</v>
      </c>
      <c r="L14" s="19">
        <v>41</v>
      </c>
      <c r="M14" s="21">
        <f>SUM(G14:L14)-39</f>
        <v>161</v>
      </c>
    </row>
    <row r="15" spans="1:13" x14ac:dyDescent="0.2">
      <c r="A15" s="19">
        <v>13</v>
      </c>
      <c r="B15" s="19">
        <v>206</v>
      </c>
      <c r="C15" s="22" t="s">
        <v>483</v>
      </c>
      <c r="D15" s="22" t="s">
        <v>120</v>
      </c>
      <c r="E15" s="23" t="s">
        <v>16</v>
      </c>
      <c r="F15" s="19" t="s">
        <v>23</v>
      </c>
      <c r="G15" s="19">
        <v>0</v>
      </c>
      <c r="H15" s="19">
        <v>37</v>
      </c>
      <c r="I15" s="19">
        <v>0</v>
      </c>
      <c r="J15" s="19">
        <v>38</v>
      </c>
      <c r="K15" s="19">
        <v>38</v>
      </c>
      <c r="L15" s="19">
        <v>39</v>
      </c>
      <c r="M15" s="21">
        <f>SUM(G15:L15)</f>
        <v>152</v>
      </c>
    </row>
    <row r="16" spans="1:13" x14ac:dyDescent="0.2">
      <c r="A16" s="19">
        <v>14</v>
      </c>
      <c r="B16" s="19">
        <v>178</v>
      </c>
      <c r="C16" s="20" t="s">
        <v>372</v>
      </c>
      <c r="D16" s="20" t="s">
        <v>243</v>
      </c>
      <c r="E16" s="20" t="s">
        <v>116</v>
      </c>
      <c r="F16" s="19" t="s">
        <v>23</v>
      </c>
      <c r="G16" s="19">
        <v>37</v>
      </c>
      <c r="H16" s="19">
        <v>35</v>
      </c>
      <c r="I16" s="19">
        <v>0</v>
      </c>
      <c r="J16" s="19">
        <v>36</v>
      </c>
      <c r="K16" s="19">
        <v>36</v>
      </c>
      <c r="L16" s="19">
        <v>38</v>
      </c>
      <c r="M16" s="21">
        <f>SUM(G16:L16)-35</f>
        <v>147</v>
      </c>
    </row>
    <row r="17" spans="1:13" x14ac:dyDescent="0.2">
      <c r="A17" s="4">
        <v>15</v>
      </c>
      <c r="B17" s="1">
        <v>212</v>
      </c>
      <c r="C17" s="5" t="s">
        <v>541</v>
      </c>
      <c r="D17" s="5" t="s">
        <v>542</v>
      </c>
      <c r="E17" s="5" t="s">
        <v>354</v>
      </c>
      <c r="F17" s="1" t="s">
        <v>23</v>
      </c>
      <c r="G17" s="4">
        <v>0</v>
      </c>
      <c r="H17" s="4">
        <v>0</v>
      </c>
      <c r="I17" s="4">
        <v>0</v>
      </c>
      <c r="J17" s="4">
        <v>40</v>
      </c>
      <c r="K17" s="4">
        <v>40</v>
      </c>
      <c r="L17" s="4">
        <v>43</v>
      </c>
      <c r="M17" s="6">
        <f t="shared" ref="M17:M29" si="0">SUM(G17:L17)</f>
        <v>123</v>
      </c>
    </row>
    <row r="18" spans="1:13" x14ac:dyDescent="0.2">
      <c r="A18" s="4">
        <v>16</v>
      </c>
      <c r="B18" s="1">
        <v>187</v>
      </c>
      <c r="C18" s="11" t="s">
        <v>306</v>
      </c>
      <c r="D18" s="11" t="s">
        <v>371</v>
      </c>
      <c r="E18" s="11" t="s">
        <v>10</v>
      </c>
      <c r="F18" s="1" t="s">
        <v>23</v>
      </c>
      <c r="G18" s="4">
        <v>46</v>
      </c>
      <c r="H18" s="4">
        <v>0</v>
      </c>
      <c r="I18" s="4">
        <v>38</v>
      </c>
      <c r="J18" s="4">
        <v>0</v>
      </c>
      <c r="K18" s="4">
        <v>0</v>
      </c>
      <c r="L18" s="4">
        <v>0</v>
      </c>
      <c r="M18" s="6">
        <f t="shared" si="0"/>
        <v>84</v>
      </c>
    </row>
    <row r="19" spans="1:13" x14ac:dyDescent="0.2">
      <c r="A19" s="4">
        <v>17</v>
      </c>
      <c r="B19" s="1">
        <v>185</v>
      </c>
      <c r="C19" s="5" t="s">
        <v>140</v>
      </c>
      <c r="D19" s="5" t="s">
        <v>223</v>
      </c>
      <c r="E19" s="5" t="s">
        <v>354</v>
      </c>
      <c r="F19" s="1" t="s">
        <v>23</v>
      </c>
      <c r="G19" s="4">
        <v>44</v>
      </c>
      <c r="H19" s="4">
        <v>38</v>
      </c>
      <c r="I19" s="4">
        <v>0</v>
      </c>
      <c r="J19" s="4">
        <v>0</v>
      </c>
      <c r="K19" s="4">
        <v>0</v>
      </c>
      <c r="L19" s="4">
        <v>0</v>
      </c>
      <c r="M19" s="6">
        <f t="shared" si="0"/>
        <v>82</v>
      </c>
    </row>
    <row r="20" spans="1:13" x14ac:dyDescent="0.2">
      <c r="A20" s="4">
        <v>18</v>
      </c>
      <c r="B20" s="4">
        <v>200</v>
      </c>
      <c r="C20" s="12" t="s">
        <v>160</v>
      </c>
      <c r="D20" s="12" t="s">
        <v>222</v>
      </c>
      <c r="E20" s="12" t="s">
        <v>16</v>
      </c>
      <c r="F20" s="4" t="s">
        <v>23</v>
      </c>
      <c r="G20" s="4">
        <v>40</v>
      </c>
      <c r="H20" s="4">
        <v>0</v>
      </c>
      <c r="I20" s="4">
        <v>39</v>
      </c>
      <c r="J20" s="4">
        <v>0</v>
      </c>
      <c r="K20" s="4">
        <v>0</v>
      </c>
      <c r="L20" s="4">
        <v>0</v>
      </c>
      <c r="M20" s="6">
        <f t="shared" si="0"/>
        <v>79</v>
      </c>
    </row>
    <row r="21" spans="1:13" x14ac:dyDescent="0.2">
      <c r="A21" s="4">
        <v>19</v>
      </c>
      <c r="B21" s="1">
        <v>202</v>
      </c>
      <c r="C21" s="2" t="s">
        <v>119</v>
      </c>
      <c r="D21" s="2" t="s">
        <v>276</v>
      </c>
      <c r="E21" s="13" t="s">
        <v>16</v>
      </c>
      <c r="F21" s="4" t="s">
        <v>23</v>
      </c>
      <c r="G21" s="4">
        <v>0</v>
      </c>
      <c r="H21" s="4">
        <v>39</v>
      </c>
      <c r="I21" s="4">
        <v>36</v>
      </c>
      <c r="J21" s="4">
        <v>0</v>
      </c>
      <c r="K21" s="4">
        <v>0</v>
      </c>
      <c r="L21" s="4">
        <v>0</v>
      </c>
      <c r="M21" s="6">
        <f t="shared" si="0"/>
        <v>75</v>
      </c>
    </row>
    <row r="22" spans="1:13" x14ac:dyDescent="0.2">
      <c r="A22" s="4">
        <v>20</v>
      </c>
      <c r="B22" s="1">
        <v>201</v>
      </c>
      <c r="C22" s="2" t="s">
        <v>482</v>
      </c>
      <c r="D22" s="2" t="s">
        <v>202</v>
      </c>
      <c r="E22" s="13" t="s">
        <v>16</v>
      </c>
      <c r="F22" s="4" t="s">
        <v>23</v>
      </c>
      <c r="G22" s="4">
        <v>0</v>
      </c>
      <c r="H22" s="4">
        <v>40</v>
      </c>
      <c r="I22" s="4">
        <v>0</v>
      </c>
      <c r="J22" s="4">
        <v>0</v>
      </c>
      <c r="K22" s="4">
        <v>0</v>
      </c>
      <c r="L22" s="4">
        <v>0</v>
      </c>
      <c r="M22" s="6">
        <f t="shared" si="0"/>
        <v>40</v>
      </c>
    </row>
    <row r="23" spans="1:13" x14ac:dyDescent="0.2">
      <c r="A23" s="4">
        <v>20</v>
      </c>
      <c r="B23" s="9">
        <v>214</v>
      </c>
      <c r="C23" s="2" t="s">
        <v>554</v>
      </c>
      <c r="D23" s="2" t="s">
        <v>94</v>
      </c>
      <c r="E23" s="2" t="s">
        <v>20</v>
      </c>
      <c r="F23" s="4" t="s">
        <v>23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40</v>
      </c>
      <c r="M23" s="6">
        <f t="shared" si="0"/>
        <v>40</v>
      </c>
    </row>
    <row r="24" spans="1:13" x14ac:dyDescent="0.2">
      <c r="A24" s="4">
        <v>22</v>
      </c>
      <c r="B24" s="1">
        <v>173</v>
      </c>
      <c r="C24" s="11" t="s">
        <v>61</v>
      </c>
      <c r="D24" s="11" t="s">
        <v>251</v>
      </c>
      <c r="E24" s="11" t="s">
        <v>10</v>
      </c>
      <c r="F24" s="1" t="s">
        <v>23</v>
      </c>
      <c r="G24" s="4">
        <v>38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6">
        <f t="shared" si="0"/>
        <v>38</v>
      </c>
    </row>
    <row r="25" spans="1:13" x14ac:dyDescent="0.2">
      <c r="A25" s="4">
        <v>23</v>
      </c>
      <c r="B25" s="9">
        <v>211</v>
      </c>
      <c r="C25" s="2" t="s">
        <v>61</v>
      </c>
      <c r="D25" s="2" t="s">
        <v>62</v>
      </c>
      <c r="E25" s="2" t="s">
        <v>16</v>
      </c>
      <c r="F25" s="4" t="s">
        <v>23</v>
      </c>
      <c r="G25" s="4">
        <v>0</v>
      </c>
      <c r="H25" s="4">
        <v>0</v>
      </c>
      <c r="I25" s="4">
        <v>37</v>
      </c>
      <c r="J25" s="4">
        <v>0</v>
      </c>
      <c r="K25" s="4">
        <v>0</v>
      </c>
      <c r="L25" s="4">
        <v>0</v>
      </c>
      <c r="M25" s="6">
        <f t="shared" si="0"/>
        <v>37</v>
      </c>
    </row>
    <row r="26" spans="1:13" x14ac:dyDescent="0.2">
      <c r="A26" s="4">
        <v>24</v>
      </c>
      <c r="B26" s="1">
        <v>183</v>
      </c>
      <c r="C26" s="5" t="s">
        <v>373</v>
      </c>
      <c r="D26" s="5" t="s">
        <v>210</v>
      </c>
      <c r="E26" s="5" t="s">
        <v>68</v>
      </c>
      <c r="F26" s="1" t="s">
        <v>23</v>
      </c>
      <c r="G26" s="4">
        <v>36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6">
        <f t="shared" si="0"/>
        <v>36</v>
      </c>
    </row>
    <row r="27" spans="1:13" x14ac:dyDescent="0.2">
      <c r="A27" s="4">
        <v>24</v>
      </c>
      <c r="B27" s="1">
        <v>207</v>
      </c>
      <c r="C27" s="2" t="s">
        <v>484</v>
      </c>
      <c r="D27" s="2" t="s">
        <v>485</v>
      </c>
      <c r="E27" s="13" t="s">
        <v>68</v>
      </c>
      <c r="F27" s="4" t="s">
        <v>23</v>
      </c>
      <c r="G27" s="4">
        <v>0</v>
      </c>
      <c r="H27" s="4">
        <v>36</v>
      </c>
      <c r="I27" s="4">
        <v>0</v>
      </c>
      <c r="J27" s="4">
        <v>0</v>
      </c>
      <c r="K27" s="4">
        <v>0</v>
      </c>
      <c r="L27" s="4">
        <v>0</v>
      </c>
      <c r="M27" s="6">
        <f t="shared" si="0"/>
        <v>36</v>
      </c>
    </row>
    <row r="28" spans="1:13" x14ac:dyDescent="0.2">
      <c r="A28" s="4">
        <v>26</v>
      </c>
      <c r="B28" s="9">
        <v>210</v>
      </c>
      <c r="C28" s="2" t="s">
        <v>207</v>
      </c>
      <c r="D28" s="2" t="s">
        <v>247</v>
      </c>
      <c r="E28" s="2" t="s">
        <v>10</v>
      </c>
      <c r="F28" s="4" t="s">
        <v>23</v>
      </c>
      <c r="G28" s="4">
        <v>0</v>
      </c>
      <c r="H28" s="4">
        <v>0</v>
      </c>
      <c r="I28" s="4">
        <v>35</v>
      </c>
      <c r="J28" s="4">
        <v>0</v>
      </c>
      <c r="K28" s="4">
        <v>0</v>
      </c>
      <c r="L28" s="4">
        <v>0</v>
      </c>
      <c r="M28" s="6">
        <f t="shared" si="0"/>
        <v>35</v>
      </c>
    </row>
    <row r="29" spans="1:13" x14ac:dyDescent="0.2">
      <c r="A29" s="4">
        <v>27</v>
      </c>
      <c r="B29" s="1">
        <v>208</v>
      </c>
      <c r="C29" s="2" t="s">
        <v>486</v>
      </c>
      <c r="D29" s="2" t="s">
        <v>97</v>
      </c>
      <c r="E29" s="13" t="s">
        <v>91</v>
      </c>
      <c r="F29" s="4" t="s">
        <v>23</v>
      </c>
      <c r="G29" s="4">
        <v>0</v>
      </c>
      <c r="H29" s="4">
        <v>34</v>
      </c>
      <c r="I29" s="4">
        <v>0</v>
      </c>
      <c r="J29" s="4">
        <v>0</v>
      </c>
      <c r="K29" s="4">
        <v>0</v>
      </c>
      <c r="L29" s="4">
        <v>0</v>
      </c>
      <c r="M29" s="6">
        <f t="shared" si="0"/>
        <v>34</v>
      </c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29">
    <sortCondition descending="1" ref="M3:M29"/>
  </sortState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M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0"/>
  <sheetViews>
    <sheetView workbookViewId="0">
      <pane ySplit="2" topLeftCell="A3" activePane="bottomLeft" state="frozen"/>
      <selection activeCell="D40" sqref="D40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9.375" style="5" bestFit="1" customWidth="1"/>
    <col min="5" max="5" width="16.375" style="5" bestFit="1" customWidth="1"/>
    <col min="6" max="6" width="4.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37">
        <v>112</v>
      </c>
      <c r="C3" s="28" t="s">
        <v>374</v>
      </c>
      <c r="D3" s="28" t="s">
        <v>164</v>
      </c>
      <c r="E3" s="28" t="s">
        <v>16</v>
      </c>
      <c r="F3" s="27" t="s">
        <v>24</v>
      </c>
      <c r="G3" s="27">
        <v>49</v>
      </c>
      <c r="H3" s="27">
        <v>50</v>
      </c>
      <c r="I3" s="27">
        <v>49</v>
      </c>
      <c r="J3" s="27">
        <v>50</v>
      </c>
      <c r="K3" s="27">
        <v>50</v>
      </c>
      <c r="L3" s="27">
        <v>50</v>
      </c>
      <c r="M3" s="29">
        <f>SUM(G3:L3)-49-49</f>
        <v>200</v>
      </c>
    </row>
    <row r="4" spans="1:13" s="6" customFormat="1" x14ac:dyDescent="0.2">
      <c r="A4" s="39">
        <v>2</v>
      </c>
      <c r="B4" s="44">
        <v>102</v>
      </c>
      <c r="C4" s="45" t="s">
        <v>303</v>
      </c>
      <c r="D4" s="45" t="s">
        <v>302</v>
      </c>
      <c r="E4" s="45" t="s">
        <v>10</v>
      </c>
      <c r="F4" s="39" t="s">
        <v>24</v>
      </c>
      <c r="G4" s="39">
        <v>48</v>
      </c>
      <c r="H4" s="39">
        <v>0</v>
      </c>
      <c r="I4" s="39">
        <v>0</v>
      </c>
      <c r="J4" s="39">
        <v>49</v>
      </c>
      <c r="K4" s="39">
        <v>49</v>
      </c>
      <c r="L4" s="39">
        <v>49</v>
      </c>
      <c r="M4" s="46">
        <f>SUM(G4:L4)</f>
        <v>195</v>
      </c>
    </row>
    <row r="5" spans="1:13" x14ac:dyDescent="0.2">
      <c r="A5" s="41">
        <v>3</v>
      </c>
      <c r="B5" s="42">
        <v>97</v>
      </c>
      <c r="C5" s="40" t="s">
        <v>277</v>
      </c>
      <c r="D5" s="40" t="s">
        <v>115</v>
      </c>
      <c r="E5" s="40" t="s">
        <v>16</v>
      </c>
      <c r="F5" s="41" t="s">
        <v>24</v>
      </c>
      <c r="G5" s="41">
        <v>46</v>
      </c>
      <c r="H5" s="41">
        <v>47</v>
      </c>
      <c r="I5" s="41">
        <v>48</v>
      </c>
      <c r="J5" s="41">
        <v>47</v>
      </c>
      <c r="K5" s="41">
        <v>47</v>
      </c>
      <c r="L5" s="41">
        <v>47</v>
      </c>
      <c r="M5" s="43">
        <f>SUM(G5:L5)-46-47</f>
        <v>189</v>
      </c>
    </row>
    <row r="6" spans="1:13" x14ac:dyDescent="0.2">
      <c r="A6" s="19">
        <v>4</v>
      </c>
      <c r="B6" s="26">
        <v>90</v>
      </c>
      <c r="C6" s="20" t="s">
        <v>69</v>
      </c>
      <c r="D6" s="20" t="s">
        <v>90</v>
      </c>
      <c r="E6" s="20" t="s">
        <v>10</v>
      </c>
      <c r="F6" s="19" t="s">
        <v>24</v>
      </c>
      <c r="G6" s="19">
        <v>43</v>
      </c>
      <c r="H6" s="19">
        <v>48</v>
      </c>
      <c r="I6" s="19">
        <v>0</v>
      </c>
      <c r="J6" s="19">
        <v>45</v>
      </c>
      <c r="K6" s="19">
        <v>45</v>
      </c>
      <c r="L6" s="19">
        <v>48</v>
      </c>
      <c r="M6" s="21">
        <f>SUM(G6:L6)-43</f>
        <v>186</v>
      </c>
    </row>
    <row r="7" spans="1:13" x14ac:dyDescent="0.2">
      <c r="A7" s="19">
        <v>5</v>
      </c>
      <c r="B7" s="26">
        <v>98</v>
      </c>
      <c r="C7" s="20" t="s">
        <v>303</v>
      </c>
      <c r="D7" s="20" t="s">
        <v>377</v>
      </c>
      <c r="E7" s="20" t="s">
        <v>16</v>
      </c>
      <c r="F7" s="19" t="s">
        <v>24</v>
      </c>
      <c r="G7" s="19">
        <v>42</v>
      </c>
      <c r="H7" s="19">
        <v>46</v>
      </c>
      <c r="I7" s="19">
        <v>47</v>
      </c>
      <c r="J7" s="19">
        <v>46</v>
      </c>
      <c r="K7" s="19">
        <v>46</v>
      </c>
      <c r="L7" s="19">
        <v>0</v>
      </c>
      <c r="M7" s="21">
        <f>SUM(G7:L7)-42</f>
        <v>185</v>
      </c>
    </row>
    <row r="8" spans="1:13" x14ac:dyDescent="0.2">
      <c r="A8" s="19">
        <v>6</v>
      </c>
      <c r="B8" s="26">
        <v>109</v>
      </c>
      <c r="C8" s="20" t="s">
        <v>92</v>
      </c>
      <c r="D8" s="20" t="s">
        <v>97</v>
      </c>
      <c r="E8" s="20" t="s">
        <v>10</v>
      </c>
      <c r="F8" s="19" t="s">
        <v>24</v>
      </c>
      <c r="G8" s="19">
        <v>40</v>
      </c>
      <c r="H8" s="19">
        <v>42</v>
      </c>
      <c r="I8" s="19">
        <v>46</v>
      </c>
      <c r="J8" s="19">
        <v>48</v>
      </c>
      <c r="K8" s="19">
        <v>48</v>
      </c>
      <c r="L8" s="19">
        <v>0</v>
      </c>
      <c r="M8" s="21">
        <f>SUM(G8:L8)-40</f>
        <v>184</v>
      </c>
    </row>
    <row r="9" spans="1:13" x14ac:dyDescent="0.2">
      <c r="A9" s="19">
        <v>7</v>
      </c>
      <c r="B9" s="26">
        <v>126</v>
      </c>
      <c r="C9" s="20" t="s">
        <v>198</v>
      </c>
      <c r="D9" s="20" t="s">
        <v>248</v>
      </c>
      <c r="E9" s="20" t="s">
        <v>20</v>
      </c>
      <c r="F9" s="19" t="s">
        <v>24</v>
      </c>
      <c r="G9" s="19">
        <v>36</v>
      </c>
      <c r="H9" s="19">
        <v>43</v>
      </c>
      <c r="I9" s="19">
        <v>0</v>
      </c>
      <c r="J9" s="19">
        <v>44</v>
      </c>
      <c r="K9" s="19">
        <v>44</v>
      </c>
      <c r="L9" s="19">
        <v>46</v>
      </c>
      <c r="M9" s="21">
        <f>SUM(G9:L9)-36</f>
        <v>177</v>
      </c>
    </row>
    <row r="10" spans="1:13" x14ac:dyDescent="0.2">
      <c r="A10" s="19">
        <v>8</v>
      </c>
      <c r="B10" s="26">
        <v>106</v>
      </c>
      <c r="C10" s="20" t="s">
        <v>375</v>
      </c>
      <c r="D10" s="20" t="s">
        <v>376</v>
      </c>
      <c r="E10" s="20" t="s">
        <v>10</v>
      </c>
      <c r="F10" s="19" t="s">
        <v>24</v>
      </c>
      <c r="G10" s="19">
        <v>44</v>
      </c>
      <c r="H10" s="19">
        <v>44</v>
      </c>
      <c r="I10" s="19">
        <v>45</v>
      </c>
      <c r="J10" s="19">
        <v>42</v>
      </c>
      <c r="K10" s="19">
        <v>42</v>
      </c>
      <c r="L10" s="19">
        <v>0</v>
      </c>
      <c r="M10" s="21">
        <f>SUM(G10:L10)-42</f>
        <v>175</v>
      </c>
    </row>
    <row r="11" spans="1:13" x14ac:dyDescent="0.2">
      <c r="A11" s="19">
        <v>9</v>
      </c>
      <c r="B11" s="26">
        <v>146</v>
      </c>
      <c r="C11" s="20" t="s">
        <v>77</v>
      </c>
      <c r="D11" s="20" t="s">
        <v>157</v>
      </c>
      <c r="E11" s="20" t="s">
        <v>16</v>
      </c>
      <c r="F11" s="19" t="s">
        <v>24</v>
      </c>
      <c r="G11" s="19">
        <v>35</v>
      </c>
      <c r="H11" s="19">
        <v>39</v>
      </c>
      <c r="I11" s="19">
        <v>43</v>
      </c>
      <c r="J11" s="19">
        <v>43</v>
      </c>
      <c r="K11" s="19">
        <v>43</v>
      </c>
      <c r="L11" s="19">
        <v>40</v>
      </c>
      <c r="M11" s="21">
        <f>SUM(G11:L11)-35-39</f>
        <v>169</v>
      </c>
    </row>
    <row r="12" spans="1:13" x14ac:dyDescent="0.2">
      <c r="A12" s="19">
        <v>9</v>
      </c>
      <c r="B12" s="26">
        <v>120</v>
      </c>
      <c r="C12" s="20" t="s">
        <v>198</v>
      </c>
      <c r="D12" s="20" t="s">
        <v>284</v>
      </c>
      <c r="E12" s="20" t="s">
        <v>16</v>
      </c>
      <c r="F12" s="19" t="s">
        <v>24</v>
      </c>
      <c r="G12" s="19">
        <v>39</v>
      </c>
      <c r="H12" s="19">
        <v>41</v>
      </c>
      <c r="I12" s="19">
        <v>44</v>
      </c>
      <c r="J12" s="19">
        <v>0</v>
      </c>
      <c r="K12" s="19">
        <v>0</v>
      </c>
      <c r="L12" s="19">
        <v>45</v>
      </c>
      <c r="M12" s="21">
        <f>SUM(G12:L12)</f>
        <v>169</v>
      </c>
    </row>
    <row r="13" spans="1:13" x14ac:dyDescent="0.2">
      <c r="A13" s="19">
        <v>11</v>
      </c>
      <c r="B13" s="26">
        <v>108</v>
      </c>
      <c r="C13" s="20" t="s">
        <v>141</v>
      </c>
      <c r="D13" s="20" t="s">
        <v>136</v>
      </c>
      <c r="E13" s="20" t="s">
        <v>20</v>
      </c>
      <c r="F13" s="19" t="s">
        <v>24</v>
      </c>
      <c r="G13" s="19">
        <v>38</v>
      </c>
      <c r="H13" s="19">
        <v>45</v>
      </c>
      <c r="I13" s="19">
        <v>36</v>
      </c>
      <c r="J13" s="19">
        <v>40</v>
      </c>
      <c r="K13" s="19">
        <v>40</v>
      </c>
      <c r="L13" s="19">
        <v>0</v>
      </c>
      <c r="M13" s="21">
        <f>SUM(G13:L13)-36</f>
        <v>163</v>
      </c>
    </row>
    <row r="14" spans="1:13" x14ac:dyDescent="0.2">
      <c r="A14" s="19">
        <v>12</v>
      </c>
      <c r="B14" s="26">
        <v>130</v>
      </c>
      <c r="C14" s="20" t="s">
        <v>281</v>
      </c>
      <c r="D14" s="20" t="s">
        <v>282</v>
      </c>
      <c r="E14" s="20" t="s">
        <v>283</v>
      </c>
      <c r="F14" s="19" t="s">
        <v>24</v>
      </c>
      <c r="G14" s="19">
        <v>28</v>
      </c>
      <c r="H14" s="19">
        <v>40</v>
      </c>
      <c r="I14" s="19">
        <v>40</v>
      </c>
      <c r="J14" s="19">
        <v>41</v>
      </c>
      <c r="K14" s="19">
        <v>41</v>
      </c>
      <c r="L14" s="19">
        <v>0</v>
      </c>
      <c r="M14" s="21">
        <f>SUM(G14:L14)-28</f>
        <v>162</v>
      </c>
    </row>
    <row r="15" spans="1:13" x14ac:dyDescent="0.2">
      <c r="A15" s="19">
        <v>13</v>
      </c>
      <c r="B15" s="19">
        <v>131</v>
      </c>
      <c r="C15" s="20" t="s">
        <v>65</v>
      </c>
      <c r="D15" s="20" t="s">
        <v>245</v>
      </c>
      <c r="E15" s="20" t="s">
        <v>10</v>
      </c>
      <c r="F15" s="19" t="s">
        <v>24</v>
      </c>
      <c r="G15" s="19">
        <v>24</v>
      </c>
      <c r="H15" s="19">
        <v>32</v>
      </c>
      <c r="I15" s="19">
        <v>37</v>
      </c>
      <c r="J15" s="19">
        <v>36</v>
      </c>
      <c r="K15" s="19">
        <v>36</v>
      </c>
      <c r="L15" s="19">
        <v>43</v>
      </c>
      <c r="M15" s="21">
        <f>SUM(G15:L15)-24-32</f>
        <v>152</v>
      </c>
    </row>
    <row r="16" spans="1:13" x14ac:dyDescent="0.2">
      <c r="A16" s="19">
        <v>14</v>
      </c>
      <c r="B16" s="26">
        <v>129</v>
      </c>
      <c r="C16" s="20" t="s">
        <v>67</v>
      </c>
      <c r="D16" s="20" t="s">
        <v>130</v>
      </c>
      <c r="E16" s="20" t="s">
        <v>16</v>
      </c>
      <c r="F16" s="19" t="s">
        <v>24</v>
      </c>
      <c r="G16" s="19">
        <v>29</v>
      </c>
      <c r="H16" s="19">
        <v>29</v>
      </c>
      <c r="I16" s="19">
        <v>0</v>
      </c>
      <c r="J16" s="19">
        <v>38</v>
      </c>
      <c r="K16" s="19">
        <v>38</v>
      </c>
      <c r="L16" s="19">
        <v>42</v>
      </c>
      <c r="M16" s="21">
        <f>SUM(G16:L16)-29</f>
        <v>147</v>
      </c>
    </row>
    <row r="17" spans="1:13" x14ac:dyDescent="0.2">
      <c r="A17" s="19">
        <v>15</v>
      </c>
      <c r="B17" s="19">
        <v>153</v>
      </c>
      <c r="C17" s="22" t="s">
        <v>293</v>
      </c>
      <c r="D17" s="22" t="s">
        <v>451</v>
      </c>
      <c r="E17" s="25" t="s">
        <v>148</v>
      </c>
      <c r="F17" s="26" t="s">
        <v>24</v>
      </c>
      <c r="G17" s="19">
        <v>0</v>
      </c>
      <c r="H17" s="19">
        <v>34</v>
      </c>
      <c r="I17" s="19">
        <v>38</v>
      </c>
      <c r="J17" s="19">
        <v>37</v>
      </c>
      <c r="K17" s="19">
        <v>37</v>
      </c>
      <c r="L17" s="19">
        <v>0</v>
      </c>
      <c r="M17" s="21">
        <f>SUM(G17:L17)</f>
        <v>146</v>
      </c>
    </row>
    <row r="18" spans="1:13" x14ac:dyDescent="0.2">
      <c r="A18" s="19">
        <v>16</v>
      </c>
      <c r="B18" s="26">
        <v>142</v>
      </c>
      <c r="C18" s="20" t="s">
        <v>247</v>
      </c>
      <c r="D18" s="20" t="s">
        <v>238</v>
      </c>
      <c r="E18" s="20" t="s">
        <v>16</v>
      </c>
      <c r="F18" s="19" t="s">
        <v>24</v>
      </c>
      <c r="G18" s="19">
        <v>27</v>
      </c>
      <c r="H18" s="19">
        <v>0</v>
      </c>
      <c r="I18" s="19">
        <v>39</v>
      </c>
      <c r="J18" s="19">
        <v>39</v>
      </c>
      <c r="K18" s="19">
        <v>39</v>
      </c>
      <c r="L18" s="19">
        <v>0</v>
      </c>
      <c r="M18" s="21">
        <f>SUM(G18:L18)</f>
        <v>144</v>
      </c>
    </row>
    <row r="19" spans="1:13" x14ac:dyDescent="0.2">
      <c r="A19" s="19">
        <v>17</v>
      </c>
      <c r="B19" s="19">
        <v>99</v>
      </c>
      <c r="C19" s="20" t="s">
        <v>77</v>
      </c>
      <c r="D19" s="20" t="s">
        <v>252</v>
      </c>
      <c r="E19" s="20" t="s">
        <v>10</v>
      </c>
      <c r="F19" s="19" t="s">
        <v>24</v>
      </c>
      <c r="G19" s="19">
        <v>25</v>
      </c>
      <c r="H19" s="19">
        <v>30</v>
      </c>
      <c r="I19" s="19">
        <v>0</v>
      </c>
      <c r="J19" s="19">
        <v>35</v>
      </c>
      <c r="K19" s="19">
        <v>35</v>
      </c>
      <c r="L19" s="19">
        <v>41</v>
      </c>
      <c r="M19" s="21">
        <f>SUM(G19:L19)-25</f>
        <v>141</v>
      </c>
    </row>
    <row r="20" spans="1:13" x14ac:dyDescent="0.2">
      <c r="A20" s="19">
        <v>18</v>
      </c>
      <c r="B20" s="19">
        <v>116</v>
      </c>
      <c r="C20" s="20" t="s">
        <v>149</v>
      </c>
      <c r="D20" s="20" t="s">
        <v>383</v>
      </c>
      <c r="E20" s="20" t="s">
        <v>73</v>
      </c>
      <c r="F20" s="19" t="s">
        <v>24</v>
      </c>
      <c r="G20" s="19">
        <v>26</v>
      </c>
      <c r="H20" s="19">
        <v>37</v>
      </c>
      <c r="I20" s="19">
        <v>35</v>
      </c>
      <c r="J20" s="19">
        <v>0</v>
      </c>
      <c r="K20" s="19">
        <v>0</v>
      </c>
      <c r="L20" s="19">
        <v>39</v>
      </c>
      <c r="M20" s="21">
        <f>SUM(G20:L20)</f>
        <v>137</v>
      </c>
    </row>
    <row r="21" spans="1:13" x14ac:dyDescent="0.2">
      <c r="A21" s="19">
        <v>19</v>
      </c>
      <c r="B21" s="19">
        <v>103</v>
      </c>
      <c r="C21" s="20" t="s">
        <v>293</v>
      </c>
      <c r="D21" s="20" t="s">
        <v>273</v>
      </c>
      <c r="E21" s="20" t="s">
        <v>73</v>
      </c>
      <c r="F21" s="19" t="s">
        <v>24</v>
      </c>
      <c r="G21" s="19">
        <v>19</v>
      </c>
      <c r="H21" s="19">
        <v>26</v>
      </c>
      <c r="I21" s="19">
        <v>0</v>
      </c>
      <c r="J21" s="19">
        <v>34</v>
      </c>
      <c r="K21" s="19">
        <v>34</v>
      </c>
      <c r="L21" s="19">
        <v>38</v>
      </c>
      <c r="M21" s="21">
        <f>SUM(G21:L21)-19</f>
        <v>132</v>
      </c>
    </row>
    <row r="22" spans="1:13" x14ac:dyDescent="0.2">
      <c r="A22" s="19">
        <v>20</v>
      </c>
      <c r="B22" s="19">
        <v>117</v>
      </c>
      <c r="C22" s="20" t="s">
        <v>126</v>
      </c>
      <c r="D22" s="20" t="s">
        <v>304</v>
      </c>
      <c r="E22" s="20" t="s">
        <v>16</v>
      </c>
      <c r="F22" s="19" t="s">
        <v>24</v>
      </c>
      <c r="G22" s="19">
        <v>21</v>
      </c>
      <c r="H22" s="19">
        <v>31</v>
      </c>
      <c r="I22" s="19">
        <v>34</v>
      </c>
      <c r="J22" s="19">
        <v>0</v>
      </c>
      <c r="K22" s="19">
        <v>0</v>
      </c>
      <c r="L22" s="19">
        <v>44</v>
      </c>
      <c r="M22" s="21">
        <f t="shared" ref="M22:M40" si="0">SUM(G22:L22)</f>
        <v>130</v>
      </c>
    </row>
    <row r="23" spans="1:13" x14ac:dyDescent="0.2">
      <c r="A23" s="19">
        <v>21</v>
      </c>
      <c r="B23" s="19">
        <v>104</v>
      </c>
      <c r="C23" s="20" t="s">
        <v>169</v>
      </c>
      <c r="D23" s="20" t="s">
        <v>170</v>
      </c>
      <c r="E23" s="20" t="s">
        <v>118</v>
      </c>
      <c r="F23" s="19" t="s">
        <v>24</v>
      </c>
      <c r="G23" s="19">
        <v>14</v>
      </c>
      <c r="H23" s="19">
        <v>28</v>
      </c>
      <c r="I23" s="19">
        <v>0</v>
      </c>
      <c r="J23" s="19">
        <v>33</v>
      </c>
      <c r="K23" s="19">
        <v>33</v>
      </c>
      <c r="L23" s="19">
        <v>0</v>
      </c>
      <c r="M23" s="21">
        <f t="shared" si="0"/>
        <v>108</v>
      </c>
    </row>
    <row r="24" spans="1:13" x14ac:dyDescent="0.2">
      <c r="A24" s="4">
        <v>22</v>
      </c>
      <c r="B24" s="9">
        <v>113</v>
      </c>
      <c r="C24" s="12" t="s">
        <v>556</v>
      </c>
      <c r="D24" s="12" t="s">
        <v>197</v>
      </c>
      <c r="E24" s="12" t="s">
        <v>10</v>
      </c>
      <c r="F24" s="4" t="s">
        <v>24</v>
      </c>
      <c r="G24" s="4">
        <v>50</v>
      </c>
      <c r="H24" s="4">
        <v>49</v>
      </c>
      <c r="I24" s="4">
        <v>50</v>
      </c>
      <c r="J24" s="4">
        <v>0</v>
      </c>
      <c r="K24" s="4">
        <v>0</v>
      </c>
      <c r="L24" s="4">
        <v>0</v>
      </c>
      <c r="M24" s="6">
        <f t="shared" si="0"/>
        <v>149</v>
      </c>
    </row>
    <row r="25" spans="1:13" x14ac:dyDescent="0.2">
      <c r="A25" s="4">
        <v>23</v>
      </c>
      <c r="B25" s="8">
        <v>144</v>
      </c>
      <c r="C25" s="11" t="s">
        <v>380</v>
      </c>
      <c r="D25" s="11" t="s">
        <v>381</v>
      </c>
      <c r="E25" s="11" t="s">
        <v>382</v>
      </c>
      <c r="F25" s="1" t="s">
        <v>24</v>
      </c>
      <c r="G25" s="4">
        <v>32</v>
      </c>
      <c r="H25" s="4">
        <v>0</v>
      </c>
      <c r="I25" s="4">
        <v>42</v>
      </c>
      <c r="J25" s="4">
        <v>0</v>
      </c>
      <c r="K25" s="4">
        <v>0</v>
      </c>
      <c r="L25" s="4">
        <v>0</v>
      </c>
      <c r="M25" s="6">
        <f t="shared" si="0"/>
        <v>74</v>
      </c>
    </row>
    <row r="26" spans="1:13" x14ac:dyDescent="0.2">
      <c r="A26" s="4">
        <v>24</v>
      </c>
      <c r="B26" s="8">
        <v>143</v>
      </c>
      <c r="C26" s="11" t="s">
        <v>117</v>
      </c>
      <c r="D26" s="11" t="s">
        <v>64</v>
      </c>
      <c r="E26" s="11" t="s">
        <v>16</v>
      </c>
      <c r="F26" s="1" t="s">
        <v>24</v>
      </c>
      <c r="G26" s="4">
        <v>30</v>
      </c>
      <c r="H26" s="4">
        <v>0</v>
      </c>
      <c r="I26" s="4">
        <v>41</v>
      </c>
      <c r="J26" s="4">
        <v>0</v>
      </c>
      <c r="K26" s="4">
        <v>0</v>
      </c>
      <c r="L26" s="4">
        <v>0</v>
      </c>
      <c r="M26" s="6">
        <f t="shared" si="0"/>
        <v>71</v>
      </c>
    </row>
    <row r="27" spans="1:13" x14ac:dyDescent="0.2">
      <c r="A27" s="4">
        <v>25</v>
      </c>
      <c r="B27" s="8">
        <v>119</v>
      </c>
      <c r="C27" s="11" t="s">
        <v>272</v>
      </c>
      <c r="D27" s="11" t="s">
        <v>185</v>
      </c>
      <c r="E27" s="11" t="s">
        <v>20</v>
      </c>
      <c r="F27" s="1" t="s">
        <v>24</v>
      </c>
      <c r="G27" s="4">
        <v>33</v>
      </c>
      <c r="H27" s="4">
        <v>36</v>
      </c>
      <c r="I27" s="4">
        <v>0</v>
      </c>
      <c r="J27" s="4">
        <v>0</v>
      </c>
      <c r="K27" s="4">
        <v>0</v>
      </c>
      <c r="L27" s="4">
        <v>0</v>
      </c>
      <c r="M27" s="6">
        <f t="shared" si="0"/>
        <v>69</v>
      </c>
    </row>
    <row r="28" spans="1:13" x14ac:dyDescent="0.2">
      <c r="A28" s="4">
        <v>25</v>
      </c>
      <c r="B28" s="8">
        <v>105</v>
      </c>
      <c r="C28" s="12" t="s">
        <v>165</v>
      </c>
      <c r="D28" s="12" t="s">
        <v>223</v>
      </c>
      <c r="E28" s="12" t="s">
        <v>118</v>
      </c>
      <c r="F28" s="1" t="s">
        <v>24</v>
      </c>
      <c r="G28" s="4">
        <v>31</v>
      </c>
      <c r="H28" s="4">
        <v>38</v>
      </c>
      <c r="I28" s="4">
        <v>0</v>
      </c>
      <c r="J28" s="4">
        <v>0</v>
      </c>
      <c r="K28" s="4">
        <v>0</v>
      </c>
      <c r="L28" s="4">
        <v>0</v>
      </c>
      <c r="M28" s="6">
        <f t="shared" si="0"/>
        <v>69</v>
      </c>
    </row>
    <row r="29" spans="1:13" x14ac:dyDescent="0.2">
      <c r="A29" s="4">
        <v>27</v>
      </c>
      <c r="B29" s="1">
        <v>151</v>
      </c>
      <c r="C29" s="2" t="s">
        <v>487</v>
      </c>
      <c r="D29" s="2" t="s">
        <v>488</v>
      </c>
      <c r="E29" s="5" t="s">
        <v>88</v>
      </c>
      <c r="F29" s="8" t="s">
        <v>24</v>
      </c>
      <c r="G29" s="1">
        <v>0</v>
      </c>
      <c r="H29" s="1">
        <v>27</v>
      </c>
      <c r="I29" s="4">
        <v>32</v>
      </c>
      <c r="J29" s="1">
        <v>0</v>
      </c>
      <c r="K29" s="1">
        <v>0</v>
      </c>
      <c r="L29" s="1">
        <v>0</v>
      </c>
      <c r="M29" s="7">
        <f t="shared" si="0"/>
        <v>59</v>
      </c>
    </row>
    <row r="30" spans="1:13" x14ac:dyDescent="0.2">
      <c r="A30" s="4">
        <v>28</v>
      </c>
      <c r="B30" s="1">
        <v>96</v>
      </c>
      <c r="C30" s="12" t="s">
        <v>63</v>
      </c>
      <c r="D30" s="12" t="s">
        <v>211</v>
      </c>
      <c r="E30" s="12" t="s">
        <v>20</v>
      </c>
      <c r="F30" s="1" t="s">
        <v>24</v>
      </c>
      <c r="G30" s="4">
        <v>23</v>
      </c>
      <c r="H30" s="4">
        <v>35</v>
      </c>
      <c r="I30" s="4">
        <v>0</v>
      </c>
      <c r="J30" s="4">
        <v>0</v>
      </c>
      <c r="K30" s="4">
        <v>0</v>
      </c>
      <c r="L30" s="4">
        <v>0</v>
      </c>
      <c r="M30" s="6">
        <f t="shared" si="0"/>
        <v>58</v>
      </c>
    </row>
    <row r="31" spans="1:13" x14ac:dyDescent="0.2">
      <c r="A31" s="4">
        <v>29</v>
      </c>
      <c r="B31" s="1">
        <v>145</v>
      </c>
      <c r="C31" s="11" t="s">
        <v>241</v>
      </c>
      <c r="D31" s="11" t="s">
        <v>381</v>
      </c>
      <c r="E31" s="11" t="s">
        <v>382</v>
      </c>
      <c r="F31" s="1" t="s">
        <v>24</v>
      </c>
      <c r="G31" s="4">
        <v>18</v>
      </c>
      <c r="H31" s="4">
        <v>0</v>
      </c>
      <c r="I31" s="4">
        <v>33</v>
      </c>
      <c r="J31" s="4">
        <v>0</v>
      </c>
      <c r="K31" s="4">
        <v>0</v>
      </c>
      <c r="L31" s="4">
        <v>0</v>
      </c>
      <c r="M31" s="6">
        <f t="shared" si="0"/>
        <v>51</v>
      </c>
    </row>
    <row r="32" spans="1:13" x14ac:dyDescent="0.2">
      <c r="A32" s="4">
        <v>30</v>
      </c>
      <c r="B32" s="1">
        <v>125</v>
      </c>
      <c r="C32" s="11" t="s">
        <v>306</v>
      </c>
      <c r="D32" s="11" t="s">
        <v>43</v>
      </c>
      <c r="E32" s="11" t="s">
        <v>37</v>
      </c>
      <c r="F32" s="1" t="s">
        <v>24</v>
      </c>
      <c r="G32" s="4">
        <v>17</v>
      </c>
      <c r="H32" s="1">
        <v>33</v>
      </c>
      <c r="I32" s="4">
        <v>0</v>
      </c>
      <c r="J32" s="1">
        <v>0</v>
      </c>
      <c r="K32" s="1">
        <v>0</v>
      </c>
      <c r="L32" s="1">
        <v>0</v>
      </c>
      <c r="M32" s="6">
        <f t="shared" si="0"/>
        <v>50</v>
      </c>
    </row>
    <row r="33" spans="1:13" x14ac:dyDescent="0.2">
      <c r="A33" s="4">
        <v>31</v>
      </c>
      <c r="B33" s="8">
        <v>141</v>
      </c>
      <c r="C33" s="11" t="s">
        <v>163</v>
      </c>
      <c r="D33" s="11" t="s">
        <v>147</v>
      </c>
      <c r="E33" s="11" t="s">
        <v>88</v>
      </c>
      <c r="F33" s="1" t="s">
        <v>24</v>
      </c>
      <c r="G33" s="4">
        <v>47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6">
        <f t="shared" si="0"/>
        <v>47</v>
      </c>
    </row>
    <row r="34" spans="1:13" x14ac:dyDescent="0.2">
      <c r="A34" s="4">
        <v>32</v>
      </c>
      <c r="B34" s="8">
        <v>134</v>
      </c>
      <c r="C34" s="11" t="s">
        <v>250</v>
      </c>
      <c r="D34" s="11" t="s">
        <v>102</v>
      </c>
      <c r="E34" s="11" t="s">
        <v>16</v>
      </c>
      <c r="F34" s="1" t="s">
        <v>24</v>
      </c>
      <c r="G34" s="4">
        <v>45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6">
        <f t="shared" si="0"/>
        <v>45</v>
      </c>
    </row>
    <row r="35" spans="1:13" x14ac:dyDescent="0.2">
      <c r="A35" s="4">
        <v>33</v>
      </c>
      <c r="B35" s="8">
        <v>111</v>
      </c>
      <c r="C35" s="11" t="s">
        <v>303</v>
      </c>
      <c r="D35" s="11" t="s">
        <v>378</v>
      </c>
      <c r="E35" s="11" t="s">
        <v>379</v>
      </c>
      <c r="F35" s="1" t="s">
        <v>24</v>
      </c>
      <c r="G35" s="4">
        <v>41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6">
        <f t="shared" si="0"/>
        <v>41</v>
      </c>
    </row>
    <row r="36" spans="1:13" x14ac:dyDescent="0.2">
      <c r="A36" s="4">
        <v>34</v>
      </c>
      <c r="B36" s="8">
        <v>135</v>
      </c>
      <c r="C36" s="11" t="s">
        <v>205</v>
      </c>
      <c r="D36" s="11" t="s">
        <v>206</v>
      </c>
      <c r="E36" s="11" t="s">
        <v>10</v>
      </c>
      <c r="F36" s="1" t="s">
        <v>24</v>
      </c>
      <c r="G36" s="4">
        <v>37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6">
        <f t="shared" si="0"/>
        <v>37</v>
      </c>
    </row>
    <row r="37" spans="1:13" x14ac:dyDescent="0.2">
      <c r="A37" s="4">
        <v>35</v>
      </c>
      <c r="B37" s="8">
        <v>123</v>
      </c>
      <c r="C37" s="12" t="s">
        <v>263</v>
      </c>
      <c r="D37" s="12" t="s">
        <v>285</v>
      </c>
      <c r="E37" s="12" t="s">
        <v>20</v>
      </c>
      <c r="F37" s="1" t="s">
        <v>24</v>
      </c>
      <c r="G37" s="4">
        <v>34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6">
        <f t="shared" si="0"/>
        <v>34</v>
      </c>
    </row>
    <row r="38" spans="1:13" x14ac:dyDescent="0.2">
      <c r="A38" s="4">
        <v>36</v>
      </c>
      <c r="B38" s="1">
        <v>132</v>
      </c>
      <c r="C38" s="12" t="s">
        <v>63</v>
      </c>
      <c r="D38" s="12" t="s">
        <v>177</v>
      </c>
      <c r="E38" s="12" t="s">
        <v>16</v>
      </c>
      <c r="F38" s="1" t="s">
        <v>24</v>
      </c>
      <c r="G38" s="4">
        <v>22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6">
        <f t="shared" si="0"/>
        <v>22</v>
      </c>
    </row>
    <row r="39" spans="1:13" x14ac:dyDescent="0.2">
      <c r="A39" s="4">
        <v>37</v>
      </c>
      <c r="B39" s="1">
        <v>114</v>
      </c>
      <c r="C39" s="11" t="s">
        <v>44</v>
      </c>
      <c r="D39" s="11" t="s">
        <v>192</v>
      </c>
      <c r="E39" s="11" t="s">
        <v>16</v>
      </c>
      <c r="F39" s="1" t="s">
        <v>24</v>
      </c>
      <c r="G39" s="4">
        <v>20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6">
        <f t="shared" si="0"/>
        <v>20</v>
      </c>
    </row>
    <row r="40" spans="1:13" x14ac:dyDescent="0.2">
      <c r="A40" s="4">
        <v>38</v>
      </c>
      <c r="B40" s="1">
        <v>147</v>
      </c>
      <c r="C40" s="11" t="s">
        <v>384</v>
      </c>
      <c r="D40" s="11" t="s">
        <v>385</v>
      </c>
      <c r="E40" s="11" t="s">
        <v>73</v>
      </c>
      <c r="F40" s="1" t="s">
        <v>24</v>
      </c>
      <c r="G40" s="4">
        <v>15</v>
      </c>
      <c r="H40" s="1">
        <v>0</v>
      </c>
      <c r="I40" s="4">
        <v>0</v>
      </c>
      <c r="J40" s="1">
        <v>0</v>
      </c>
      <c r="K40" s="1">
        <v>0</v>
      </c>
      <c r="L40" s="1">
        <v>0</v>
      </c>
      <c r="M40" s="7">
        <f t="shared" si="0"/>
        <v>15</v>
      </c>
    </row>
  </sheetData>
  <sortState ref="A3:M40">
    <sortCondition descending="1" ref="M3:M40"/>
  </sortState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M19:M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6"/>
  <sheetViews>
    <sheetView workbookViewId="0">
      <pane ySplit="2" topLeftCell="A3" activePane="bottomLeft" state="frozen"/>
      <selection activeCell="E28" sqref="E28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13.5" style="5" bestFit="1" customWidth="1"/>
    <col min="5" max="5" width="13.75" style="5" bestFit="1" customWidth="1"/>
    <col min="6" max="6" width="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37">
        <v>127</v>
      </c>
      <c r="C3" s="28" t="s">
        <v>144</v>
      </c>
      <c r="D3" s="28" t="s">
        <v>87</v>
      </c>
      <c r="E3" s="28" t="s">
        <v>10</v>
      </c>
      <c r="F3" s="27" t="s">
        <v>25</v>
      </c>
      <c r="G3" s="27">
        <v>50</v>
      </c>
      <c r="H3" s="27">
        <v>50</v>
      </c>
      <c r="I3" s="27">
        <v>0</v>
      </c>
      <c r="J3" s="27">
        <v>50</v>
      </c>
      <c r="K3" s="27">
        <v>50</v>
      </c>
      <c r="L3" s="27">
        <v>0</v>
      </c>
      <c r="M3" s="29">
        <f>SUM(G3:L3)</f>
        <v>200</v>
      </c>
    </row>
    <row r="4" spans="1:13" s="6" customFormat="1" x14ac:dyDescent="0.2">
      <c r="A4" s="39">
        <v>2</v>
      </c>
      <c r="B4" s="44">
        <v>95</v>
      </c>
      <c r="C4" s="45" t="s">
        <v>386</v>
      </c>
      <c r="D4" s="45" t="s">
        <v>387</v>
      </c>
      <c r="E4" s="45" t="s">
        <v>10</v>
      </c>
      <c r="F4" s="39" t="s">
        <v>25</v>
      </c>
      <c r="G4" s="39">
        <v>49</v>
      </c>
      <c r="H4" s="39">
        <v>49</v>
      </c>
      <c r="I4" s="39">
        <v>50</v>
      </c>
      <c r="J4" s="39">
        <v>49</v>
      </c>
      <c r="K4" s="39">
        <v>49</v>
      </c>
      <c r="L4" s="39">
        <v>50</v>
      </c>
      <c r="M4" s="46">
        <f>SUM(G4:L4)-49-49</f>
        <v>198</v>
      </c>
    </row>
    <row r="5" spans="1:13" x14ac:dyDescent="0.2">
      <c r="A5" s="41">
        <v>3</v>
      </c>
      <c r="B5" s="41">
        <v>152</v>
      </c>
      <c r="C5" s="47" t="s">
        <v>489</v>
      </c>
      <c r="D5" s="47" t="s">
        <v>450</v>
      </c>
      <c r="E5" s="48" t="s">
        <v>88</v>
      </c>
      <c r="F5" s="42" t="s">
        <v>25</v>
      </c>
      <c r="G5" s="41">
        <v>0</v>
      </c>
      <c r="H5" s="41">
        <v>48</v>
      </c>
      <c r="I5" s="41">
        <v>49</v>
      </c>
      <c r="J5" s="41">
        <v>48</v>
      </c>
      <c r="K5" s="41">
        <v>48</v>
      </c>
      <c r="L5" s="41">
        <v>49</v>
      </c>
      <c r="M5" s="43">
        <f>SUM(G5:L5)-48</f>
        <v>194</v>
      </c>
    </row>
    <row r="6" spans="1:13" x14ac:dyDescent="0.2">
      <c r="A6" s="19">
        <v>4</v>
      </c>
      <c r="B6" s="26">
        <v>122</v>
      </c>
      <c r="C6" s="20" t="s">
        <v>124</v>
      </c>
      <c r="D6" s="20" t="s">
        <v>120</v>
      </c>
      <c r="E6" s="20" t="s">
        <v>16</v>
      </c>
      <c r="F6" s="19" t="s">
        <v>25</v>
      </c>
      <c r="G6" s="19">
        <v>46</v>
      </c>
      <c r="H6" s="19">
        <v>46</v>
      </c>
      <c r="I6" s="19">
        <v>47</v>
      </c>
      <c r="J6" s="19">
        <v>47</v>
      </c>
      <c r="K6" s="19">
        <v>47</v>
      </c>
      <c r="L6" s="19">
        <v>45</v>
      </c>
      <c r="M6" s="21">
        <f>SUM(G6:L6)-46-45</f>
        <v>187</v>
      </c>
    </row>
    <row r="7" spans="1:13" x14ac:dyDescent="0.2">
      <c r="A7" s="19">
        <v>4</v>
      </c>
      <c r="B7" s="26">
        <v>192</v>
      </c>
      <c r="C7" s="20" t="s">
        <v>158</v>
      </c>
      <c r="D7" s="20" t="s">
        <v>294</v>
      </c>
      <c r="E7" s="20" t="s">
        <v>10</v>
      </c>
      <c r="F7" s="19" t="s">
        <v>25</v>
      </c>
      <c r="G7" s="19">
        <v>48</v>
      </c>
      <c r="H7" s="19">
        <v>44</v>
      </c>
      <c r="I7" s="19">
        <v>0</v>
      </c>
      <c r="J7" s="19">
        <v>46</v>
      </c>
      <c r="K7" s="19">
        <v>46</v>
      </c>
      <c r="L7" s="19">
        <v>47</v>
      </c>
      <c r="M7" s="21">
        <f>SUM(G7:L7)-44</f>
        <v>187</v>
      </c>
    </row>
    <row r="8" spans="1:13" x14ac:dyDescent="0.2">
      <c r="A8" s="19">
        <v>6</v>
      </c>
      <c r="B8" s="26">
        <v>94</v>
      </c>
      <c r="C8" s="20" t="s">
        <v>253</v>
      </c>
      <c r="D8" s="20" t="s">
        <v>143</v>
      </c>
      <c r="E8" s="20" t="s">
        <v>388</v>
      </c>
      <c r="F8" s="19" t="s">
        <v>25</v>
      </c>
      <c r="G8" s="19">
        <v>44</v>
      </c>
      <c r="H8" s="19">
        <v>47</v>
      </c>
      <c r="I8" s="19">
        <v>46</v>
      </c>
      <c r="J8" s="19">
        <v>45</v>
      </c>
      <c r="K8" s="19">
        <v>45</v>
      </c>
      <c r="L8" s="19">
        <v>0</v>
      </c>
      <c r="M8" s="21">
        <f>SUM(G8:L8)-44</f>
        <v>183</v>
      </c>
    </row>
    <row r="9" spans="1:13" x14ac:dyDescent="0.2">
      <c r="A9" s="19">
        <v>7</v>
      </c>
      <c r="B9" s="26">
        <v>139</v>
      </c>
      <c r="C9" s="20" t="s">
        <v>119</v>
      </c>
      <c r="D9" s="20" t="s">
        <v>174</v>
      </c>
      <c r="E9" s="20" t="s">
        <v>16</v>
      </c>
      <c r="F9" s="19" t="s">
        <v>25</v>
      </c>
      <c r="G9" s="19">
        <v>47</v>
      </c>
      <c r="H9" s="19">
        <v>0</v>
      </c>
      <c r="I9" s="19">
        <v>45</v>
      </c>
      <c r="J9" s="19">
        <v>43</v>
      </c>
      <c r="K9" s="19">
        <v>43</v>
      </c>
      <c r="L9" s="19">
        <v>0</v>
      </c>
      <c r="M9" s="21">
        <f>SUM(G9:L9)</f>
        <v>178</v>
      </c>
    </row>
    <row r="10" spans="1:13" x14ac:dyDescent="0.2">
      <c r="A10" s="19">
        <v>8</v>
      </c>
      <c r="B10" s="26">
        <v>100</v>
      </c>
      <c r="C10" s="20" t="s">
        <v>122</v>
      </c>
      <c r="D10" s="20" t="s">
        <v>123</v>
      </c>
      <c r="E10" s="20" t="s">
        <v>20</v>
      </c>
      <c r="F10" s="19" t="s">
        <v>25</v>
      </c>
      <c r="G10" s="19">
        <v>45</v>
      </c>
      <c r="H10" s="19">
        <v>0</v>
      </c>
      <c r="I10" s="19">
        <v>43</v>
      </c>
      <c r="J10" s="19">
        <v>44</v>
      </c>
      <c r="K10" s="19">
        <v>44</v>
      </c>
      <c r="L10" s="19">
        <v>44</v>
      </c>
      <c r="M10" s="21">
        <f>SUM(G10:L10)-43</f>
        <v>177</v>
      </c>
    </row>
    <row r="11" spans="1:13" x14ac:dyDescent="0.2">
      <c r="A11" s="19">
        <v>8</v>
      </c>
      <c r="B11" s="26">
        <v>118</v>
      </c>
      <c r="C11" s="20" t="s">
        <v>389</v>
      </c>
      <c r="D11" s="20" t="s">
        <v>125</v>
      </c>
      <c r="E11" s="20" t="s">
        <v>16</v>
      </c>
      <c r="F11" s="19" t="s">
        <v>25</v>
      </c>
      <c r="G11" s="19">
        <v>43</v>
      </c>
      <c r="H11" s="19">
        <v>42</v>
      </c>
      <c r="I11" s="19">
        <v>44</v>
      </c>
      <c r="J11" s="19">
        <v>39</v>
      </c>
      <c r="K11" s="19">
        <v>39</v>
      </c>
      <c r="L11" s="19">
        <v>48</v>
      </c>
      <c r="M11" s="21">
        <f>SUM(G11:L11)-39-39</f>
        <v>177</v>
      </c>
    </row>
    <row r="12" spans="1:13" x14ac:dyDescent="0.2">
      <c r="A12" s="19">
        <v>10</v>
      </c>
      <c r="B12" s="19">
        <v>91</v>
      </c>
      <c r="C12" s="22" t="s">
        <v>490</v>
      </c>
      <c r="D12" s="22" t="s">
        <v>113</v>
      </c>
      <c r="E12" s="22" t="s">
        <v>20</v>
      </c>
      <c r="F12" s="26" t="s">
        <v>25</v>
      </c>
      <c r="G12" s="19">
        <v>0</v>
      </c>
      <c r="H12" s="19">
        <v>43</v>
      </c>
      <c r="I12" s="19">
        <v>41</v>
      </c>
      <c r="J12" s="19">
        <v>41</v>
      </c>
      <c r="K12" s="19">
        <v>41</v>
      </c>
      <c r="L12" s="19">
        <v>46</v>
      </c>
      <c r="M12" s="21">
        <f>SUM(G12:L12)-41</f>
        <v>171</v>
      </c>
    </row>
    <row r="13" spans="1:13" x14ac:dyDescent="0.2">
      <c r="A13" s="19">
        <v>11</v>
      </c>
      <c r="B13" s="26">
        <v>149</v>
      </c>
      <c r="C13" s="20" t="s">
        <v>390</v>
      </c>
      <c r="D13" s="20" t="s">
        <v>391</v>
      </c>
      <c r="E13" s="20" t="s">
        <v>88</v>
      </c>
      <c r="F13" s="19" t="s">
        <v>25</v>
      </c>
      <c r="G13" s="19">
        <v>42</v>
      </c>
      <c r="H13" s="19">
        <v>39</v>
      </c>
      <c r="I13" s="19">
        <v>42</v>
      </c>
      <c r="J13" s="19">
        <v>42</v>
      </c>
      <c r="K13" s="19">
        <v>42</v>
      </c>
      <c r="L13" s="19">
        <v>43</v>
      </c>
      <c r="M13" s="21">
        <f>SUM(G13:L13)-39-42</f>
        <v>169</v>
      </c>
    </row>
    <row r="14" spans="1:13" x14ac:dyDescent="0.2">
      <c r="A14" s="19">
        <v>12</v>
      </c>
      <c r="B14" s="26">
        <v>121</v>
      </c>
      <c r="C14" s="20" t="s">
        <v>215</v>
      </c>
      <c r="D14" s="20" t="s">
        <v>392</v>
      </c>
      <c r="E14" s="20" t="s">
        <v>16</v>
      </c>
      <c r="F14" s="19" t="s">
        <v>25</v>
      </c>
      <c r="G14" s="19">
        <v>40</v>
      </c>
      <c r="H14" s="19">
        <v>41</v>
      </c>
      <c r="I14" s="19">
        <v>39</v>
      </c>
      <c r="J14" s="19">
        <v>35</v>
      </c>
      <c r="K14" s="19">
        <v>35</v>
      </c>
      <c r="L14" s="19">
        <v>41</v>
      </c>
      <c r="M14" s="21">
        <f>SUM(G14:L14)-35-35</f>
        <v>161</v>
      </c>
    </row>
    <row r="15" spans="1:13" x14ac:dyDescent="0.2">
      <c r="A15" s="19">
        <v>13</v>
      </c>
      <c r="B15" s="26">
        <v>93</v>
      </c>
      <c r="C15" s="20" t="s">
        <v>137</v>
      </c>
      <c r="D15" s="20" t="s">
        <v>243</v>
      </c>
      <c r="E15" s="20" t="s">
        <v>10</v>
      </c>
      <c r="F15" s="19" t="s">
        <v>25</v>
      </c>
      <c r="G15" s="19">
        <v>41</v>
      </c>
      <c r="H15" s="19">
        <v>40</v>
      </c>
      <c r="I15" s="19">
        <v>37</v>
      </c>
      <c r="J15" s="19">
        <v>37</v>
      </c>
      <c r="K15" s="19">
        <v>37</v>
      </c>
      <c r="L15" s="19">
        <v>42</v>
      </c>
      <c r="M15" s="21">
        <f>SUM(G15:L15)-37-37</f>
        <v>160</v>
      </c>
    </row>
    <row r="16" spans="1:13" x14ac:dyDescent="0.2">
      <c r="A16" s="19">
        <v>14</v>
      </c>
      <c r="B16" s="26">
        <v>115</v>
      </c>
      <c r="C16" s="20" t="s">
        <v>75</v>
      </c>
      <c r="D16" s="20" t="s">
        <v>60</v>
      </c>
      <c r="E16" s="20" t="s">
        <v>16</v>
      </c>
      <c r="F16" s="19" t="s">
        <v>25</v>
      </c>
      <c r="G16" s="19">
        <v>37</v>
      </c>
      <c r="H16" s="19">
        <v>37</v>
      </c>
      <c r="I16" s="19">
        <v>40</v>
      </c>
      <c r="J16" s="19">
        <v>33</v>
      </c>
      <c r="K16" s="19">
        <v>33</v>
      </c>
      <c r="L16" s="19">
        <v>39</v>
      </c>
      <c r="M16" s="21">
        <f>SUM(G16:L16)-33-33</f>
        <v>153</v>
      </c>
    </row>
    <row r="17" spans="1:13" x14ac:dyDescent="0.2">
      <c r="A17" s="19">
        <v>15</v>
      </c>
      <c r="B17" s="26">
        <v>133</v>
      </c>
      <c r="C17" s="20" t="s">
        <v>389</v>
      </c>
      <c r="D17" s="20" t="s">
        <v>106</v>
      </c>
      <c r="E17" s="20" t="s">
        <v>16</v>
      </c>
      <c r="F17" s="19" t="s">
        <v>25</v>
      </c>
      <c r="G17" s="19">
        <v>39</v>
      </c>
      <c r="H17" s="19">
        <v>0</v>
      </c>
      <c r="I17" s="19">
        <v>38</v>
      </c>
      <c r="J17" s="19">
        <v>36</v>
      </c>
      <c r="K17" s="19">
        <v>36</v>
      </c>
      <c r="L17" s="19">
        <v>0</v>
      </c>
      <c r="M17" s="21">
        <f>SUM(G17:L17)</f>
        <v>149</v>
      </c>
    </row>
    <row r="18" spans="1:13" x14ac:dyDescent="0.2">
      <c r="A18" s="19">
        <v>16</v>
      </c>
      <c r="B18" s="26">
        <v>137</v>
      </c>
      <c r="C18" s="20" t="s">
        <v>54</v>
      </c>
      <c r="D18" s="20" t="s">
        <v>176</v>
      </c>
      <c r="E18" s="20" t="s">
        <v>16</v>
      </c>
      <c r="F18" s="19" t="s">
        <v>25</v>
      </c>
      <c r="G18" s="19">
        <v>36</v>
      </c>
      <c r="H18" s="19">
        <v>36</v>
      </c>
      <c r="I18" s="19">
        <v>36</v>
      </c>
      <c r="J18" s="19">
        <v>34</v>
      </c>
      <c r="K18" s="19">
        <v>34</v>
      </c>
      <c r="L18" s="19">
        <v>40</v>
      </c>
      <c r="M18" s="21">
        <f>SUM(G18:L18)-34-34</f>
        <v>148</v>
      </c>
    </row>
    <row r="19" spans="1:13" x14ac:dyDescent="0.2">
      <c r="A19" s="19">
        <v>17</v>
      </c>
      <c r="B19" s="26">
        <v>124</v>
      </c>
      <c r="C19" s="20" t="s">
        <v>212</v>
      </c>
      <c r="D19" s="20" t="s">
        <v>225</v>
      </c>
      <c r="E19" s="20" t="s">
        <v>16</v>
      </c>
      <c r="F19" s="19" t="s">
        <v>25</v>
      </c>
      <c r="G19" s="19">
        <v>35</v>
      </c>
      <c r="H19" s="19">
        <v>38</v>
      </c>
      <c r="I19" s="19">
        <v>35</v>
      </c>
      <c r="J19" s="19">
        <v>32</v>
      </c>
      <c r="K19" s="19">
        <v>32</v>
      </c>
      <c r="L19" s="19">
        <v>38</v>
      </c>
      <c r="M19" s="21">
        <f>SUM(G19:L19)-32-32</f>
        <v>146</v>
      </c>
    </row>
    <row r="20" spans="1:13" x14ac:dyDescent="0.2">
      <c r="A20" s="4">
        <v>18</v>
      </c>
      <c r="B20" s="1">
        <v>107</v>
      </c>
      <c r="C20" s="2" t="s">
        <v>373</v>
      </c>
      <c r="D20" s="2" t="s">
        <v>429</v>
      </c>
      <c r="E20" s="13" t="s">
        <v>10</v>
      </c>
      <c r="F20" s="1" t="s">
        <v>25</v>
      </c>
      <c r="G20" s="4">
        <v>0</v>
      </c>
      <c r="H20" s="4">
        <v>45</v>
      </c>
      <c r="I20" s="4">
        <v>48</v>
      </c>
      <c r="J20" s="4">
        <v>0</v>
      </c>
      <c r="K20" s="4">
        <v>0</v>
      </c>
      <c r="L20" s="4">
        <v>0</v>
      </c>
      <c r="M20" s="6">
        <f>SUM(G20:L20)</f>
        <v>93</v>
      </c>
    </row>
    <row r="21" spans="1:13" x14ac:dyDescent="0.2">
      <c r="A21" s="4">
        <v>19</v>
      </c>
      <c r="B21" s="1">
        <v>155</v>
      </c>
      <c r="C21" s="5" t="s">
        <v>479</v>
      </c>
      <c r="D21" s="5" t="s">
        <v>543</v>
      </c>
      <c r="E21" s="5" t="s">
        <v>286</v>
      </c>
      <c r="F21" s="1" t="s">
        <v>25</v>
      </c>
      <c r="G21" s="4">
        <v>0</v>
      </c>
      <c r="H21" s="4">
        <v>0</v>
      </c>
      <c r="I21" s="4">
        <v>0</v>
      </c>
      <c r="J21" s="4">
        <v>40</v>
      </c>
      <c r="K21" s="4">
        <v>40</v>
      </c>
      <c r="L21" s="4">
        <v>0</v>
      </c>
      <c r="M21" s="6">
        <f>SUM(G21:L21)</f>
        <v>80</v>
      </c>
    </row>
    <row r="22" spans="1:13" x14ac:dyDescent="0.2">
      <c r="A22" s="4">
        <v>20</v>
      </c>
      <c r="B22" s="1">
        <v>156</v>
      </c>
      <c r="C22" s="5" t="s">
        <v>207</v>
      </c>
      <c r="D22" s="5" t="s">
        <v>544</v>
      </c>
      <c r="E22" s="5" t="s">
        <v>16</v>
      </c>
      <c r="F22" s="1" t="s">
        <v>25</v>
      </c>
      <c r="G22" s="4">
        <v>0</v>
      </c>
      <c r="H22" s="4">
        <v>0</v>
      </c>
      <c r="I22" s="4">
        <v>0</v>
      </c>
      <c r="J22" s="4">
        <v>38</v>
      </c>
      <c r="K22" s="4">
        <v>38</v>
      </c>
      <c r="L22" s="4">
        <v>0</v>
      </c>
      <c r="M22" s="6">
        <f>SUM(G22:L22)</f>
        <v>76</v>
      </c>
    </row>
    <row r="23" spans="1:13" x14ac:dyDescent="0.2">
      <c r="A23" s="4">
        <v>21</v>
      </c>
      <c r="B23" s="8">
        <v>110</v>
      </c>
      <c r="C23" s="12" t="s">
        <v>393</v>
      </c>
      <c r="D23" s="12" t="s">
        <v>308</v>
      </c>
      <c r="E23" s="12" t="s">
        <v>10</v>
      </c>
      <c r="F23" s="1" t="s">
        <v>25</v>
      </c>
      <c r="G23" s="4">
        <v>34</v>
      </c>
      <c r="H23" s="4">
        <v>35</v>
      </c>
      <c r="I23" s="4">
        <v>0</v>
      </c>
      <c r="J23" s="4">
        <v>0</v>
      </c>
      <c r="K23" s="4">
        <v>0</v>
      </c>
      <c r="L23" s="4">
        <v>0</v>
      </c>
      <c r="M23" s="6">
        <f>SUM(G23:L23)</f>
        <v>69</v>
      </c>
    </row>
    <row r="24" spans="1:13" x14ac:dyDescent="0.2">
      <c r="A24" s="4">
        <v>22</v>
      </c>
      <c r="B24" s="8">
        <v>128</v>
      </c>
      <c r="C24" s="12" t="s">
        <v>52</v>
      </c>
      <c r="D24" s="12" t="s">
        <v>107</v>
      </c>
      <c r="E24" s="12" t="s">
        <v>10</v>
      </c>
      <c r="F24" s="1" t="s">
        <v>25</v>
      </c>
      <c r="G24" s="4">
        <v>38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6">
        <f>SUM(G24:L24)</f>
        <v>38</v>
      </c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24">
    <sortCondition descending="1" ref="M3:M24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6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9.625" style="5" bestFit="1" customWidth="1"/>
    <col min="5" max="5" width="16.375" style="5" bestFit="1" customWidth="1"/>
    <col min="6" max="6" width="4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37">
        <v>1</v>
      </c>
      <c r="C3" s="28" t="s">
        <v>254</v>
      </c>
      <c r="D3" s="28" t="s">
        <v>95</v>
      </c>
      <c r="E3" s="28" t="s">
        <v>118</v>
      </c>
      <c r="F3" s="37" t="s">
        <v>26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50</v>
      </c>
      <c r="M3" s="29">
        <f>SUM(G3:L3)-50-50</f>
        <v>200</v>
      </c>
    </row>
    <row r="4" spans="1:13" s="6" customFormat="1" x14ac:dyDescent="0.2">
      <c r="A4" s="39">
        <v>2</v>
      </c>
      <c r="B4" s="44">
        <v>25</v>
      </c>
      <c r="C4" s="45" t="s">
        <v>101</v>
      </c>
      <c r="D4" s="45" t="s">
        <v>166</v>
      </c>
      <c r="E4" s="45" t="s">
        <v>16</v>
      </c>
      <c r="F4" s="44" t="s">
        <v>26</v>
      </c>
      <c r="G4" s="39">
        <v>49</v>
      </c>
      <c r="H4" s="39">
        <v>49</v>
      </c>
      <c r="I4" s="39">
        <v>49</v>
      </c>
      <c r="J4" s="39">
        <v>49</v>
      </c>
      <c r="K4" s="39">
        <v>49</v>
      </c>
      <c r="L4" s="39">
        <v>0</v>
      </c>
      <c r="M4" s="46">
        <f>SUM(G4:L4)-49</f>
        <v>196</v>
      </c>
    </row>
    <row r="5" spans="1:13" x14ac:dyDescent="0.2">
      <c r="A5" s="41">
        <v>3</v>
      </c>
      <c r="B5" s="42">
        <v>19</v>
      </c>
      <c r="C5" s="40" t="s">
        <v>394</v>
      </c>
      <c r="D5" s="40" t="s">
        <v>395</v>
      </c>
      <c r="E5" s="40" t="s">
        <v>370</v>
      </c>
      <c r="F5" s="42" t="s">
        <v>26</v>
      </c>
      <c r="G5" s="41">
        <v>48</v>
      </c>
      <c r="H5" s="41">
        <v>0</v>
      </c>
      <c r="I5" s="41">
        <v>45</v>
      </c>
      <c r="J5" s="41">
        <v>47</v>
      </c>
      <c r="K5" s="41">
        <v>47</v>
      </c>
      <c r="L5" s="41">
        <v>49</v>
      </c>
      <c r="M5" s="43">
        <f>SUM(G5:L5)-45</f>
        <v>191</v>
      </c>
    </row>
    <row r="6" spans="1:13" x14ac:dyDescent="0.2">
      <c r="A6" s="41">
        <v>3</v>
      </c>
      <c r="B6" s="42">
        <v>9</v>
      </c>
      <c r="C6" s="40" t="s">
        <v>191</v>
      </c>
      <c r="D6" s="40" t="s">
        <v>302</v>
      </c>
      <c r="E6" s="40" t="s">
        <v>10</v>
      </c>
      <c r="F6" s="42" t="s">
        <v>26</v>
      </c>
      <c r="G6" s="41">
        <v>47</v>
      </c>
      <c r="H6" s="41">
        <v>0</v>
      </c>
      <c r="I6" s="41">
        <v>0</v>
      </c>
      <c r="J6" s="41">
        <v>48</v>
      </c>
      <c r="K6" s="41">
        <v>48</v>
      </c>
      <c r="L6" s="41">
        <v>48</v>
      </c>
      <c r="M6" s="43">
        <f>SUM(G6:L6)</f>
        <v>191</v>
      </c>
    </row>
    <row r="7" spans="1:13" x14ac:dyDescent="0.2">
      <c r="A7" s="19">
        <v>5</v>
      </c>
      <c r="B7" s="26">
        <v>22</v>
      </c>
      <c r="C7" s="20" t="s">
        <v>396</v>
      </c>
      <c r="D7" s="20" t="s">
        <v>301</v>
      </c>
      <c r="E7" s="20" t="s">
        <v>10</v>
      </c>
      <c r="F7" s="26" t="s">
        <v>26</v>
      </c>
      <c r="G7" s="19">
        <v>46</v>
      </c>
      <c r="H7" s="19">
        <v>48</v>
      </c>
      <c r="I7" s="19">
        <v>43</v>
      </c>
      <c r="J7" s="19">
        <v>46</v>
      </c>
      <c r="K7" s="19">
        <v>46</v>
      </c>
      <c r="L7" s="19">
        <v>47</v>
      </c>
      <c r="M7" s="21">
        <f>SUM(G7:L7)-43-46</f>
        <v>187</v>
      </c>
    </row>
    <row r="8" spans="1:13" x14ac:dyDescent="0.2">
      <c r="A8" s="19">
        <v>6</v>
      </c>
      <c r="B8" s="26">
        <v>26</v>
      </c>
      <c r="C8" s="20" t="s">
        <v>365</v>
      </c>
      <c r="D8" s="20" t="s">
        <v>261</v>
      </c>
      <c r="E8" s="20" t="s">
        <v>16</v>
      </c>
      <c r="F8" s="26" t="s">
        <v>26</v>
      </c>
      <c r="G8" s="19">
        <v>44</v>
      </c>
      <c r="H8" s="19">
        <v>47</v>
      </c>
      <c r="I8" s="19">
        <v>48</v>
      </c>
      <c r="J8" s="19">
        <v>45</v>
      </c>
      <c r="K8" s="19">
        <v>45</v>
      </c>
      <c r="L8" s="19">
        <v>0</v>
      </c>
      <c r="M8" s="21">
        <f>SUM(G8:L8)-44</f>
        <v>185</v>
      </c>
    </row>
    <row r="9" spans="1:13" x14ac:dyDescent="0.2">
      <c r="A9" s="19">
        <v>7</v>
      </c>
      <c r="B9" s="26">
        <v>24</v>
      </c>
      <c r="C9" s="20" t="s">
        <v>305</v>
      </c>
      <c r="D9" s="20" t="s">
        <v>125</v>
      </c>
      <c r="E9" s="20" t="s">
        <v>16</v>
      </c>
      <c r="F9" s="26" t="s">
        <v>26</v>
      </c>
      <c r="G9" s="19">
        <v>40</v>
      </c>
      <c r="H9" s="19">
        <v>46</v>
      </c>
      <c r="I9" s="19">
        <v>46</v>
      </c>
      <c r="J9" s="19">
        <v>42</v>
      </c>
      <c r="K9" s="19">
        <v>42</v>
      </c>
      <c r="L9" s="19">
        <v>0</v>
      </c>
      <c r="M9" s="21">
        <f>SUM(G9:L9)-40</f>
        <v>176</v>
      </c>
    </row>
    <row r="10" spans="1:13" x14ac:dyDescent="0.2">
      <c r="A10" s="19">
        <v>7</v>
      </c>
      <c r="B10" s="26">
        <v>15</v>
      </c>
      <c r="C10" s="20" t="s">
        <v>101</v>
      </c>
      <c r="D10" s="20" t="s">
        <v>276</v>
      </c>
      <c r="E10" s="20" t="s">
        <v>16</v>
      </c>
      <c r="F10" s="26" t="s">
        <v>26</v>
      </c>
      <c r="G10" s="19">
        <v>43</v>
      </c>
      <c r="H10" s="19">
        <v>45</v>
      </c>
      <c r="I10" s="19">
        <v>44</v>
      </c>
      <c r="J10" s="19">
        <v>43</v>
      </c>
      <c r="K10" s="19">
        <v>43</v>
      </c>
      <c r="L10" s="19">
        <v>44</v>
      </c>
      <c r="M10" s="21">
        <f>SUM(G10:L10)-43-43</f>
        <v>176</v>
      </c>
    </row>
    <row r="11" spans="1:13" x14ac:dyDescent="0.2">
      <c r="A11" s="19">
        <v>9</v>
      </c>
      <c r="B11" s="19">
        <v>61</v>
      </c>
      <c r="C11" s="23" t="s">
        <v>491</v>
      </c>
      <c r="D11" s="23" t="s">
        <v>492</v>
      </c>
      <c r="E11" s="24" t="s">
        <v>20</v>
      </c>
      <c r="F11" s="19" t="s">
        <v>26</v>
      </c>
      <c r="G11" s="19">
        <v>0</v>
      </c>
      <c r="H11" s="19">
        <v>39</v>
      </c>
      <c r="I11" s="19">
        <v>42</v>
      </c>
      <c r="J11" s="19">
        <v>44</v>
      </c>
      <c r="K11" s="19">
        <v>44</v>
      </c>
      <c r="L11" s="19">
        <v>45</v>
      </c>
      <c r="M11" s="21">
        <f>SUM(G11:L11)-39</f>
        <v>175</v>
      </c>
    </row>
    <row r="12" spans="1:13" x14ac:dyDescent="0.2">
      <c r="A12" s="19">
        <v>10</v>
      </c>
      <c r="B12" s="26">
        <v>20</v>
      </c>
      <c r="C12" s="20" t="s">
        <v>306</v>
      </c>
      <c r="D12" s="20" t="s">
        <v>237</v>
      </c>
      <c r="E12" s="20" t="s">
        <v>16</v>
      </c>
      <c r="F12" s="26" t="s">
        <v>26</v>
      </c>
      <c r="G12" s="19">
        <v>42</v>
      </c>
      <c r="H12" s="19">
        <v>44</v>
      </c>
      <c r="I12" s="19">
        <v>47</v>
      </c>
      <c r="J12" s="19">
        <v>35</v>
      </c>
      <c r="K12" s="19">
        <v>35</v>
      </c>
      <c r="L12" s="19">
        <v>40</v>
      </c>
      <c r="M12" s="21">
        <f>SUM(G12:L12)-35-35</f>
        <v>173</v>
      </c>
    </row>
    <row r="13" spans="1:13" x14ac:dyDescent="0.2">
      <c r="A13" s="19">
        <v>11</v>
      </c>
      <c r="B13" s="26">
        <v>29</v>
      </c>
      <c r="C13" s="20" t="s">
        <v>400</v>
      </c>
      <c r="D13" s="20" t="s">
        <v>141</v>
      </c>
      <c r="E13" s="20" t="s">
        <v>506</v>
      </c>
      <c r="F13" s="26" t="s">
        <v>26</v>
      </c>
      <c r="G13" s="19">
        <v>39</v>
      </c>
      <c r="H13" s="19">
        <v>41</v>
      </c>
      <c r="I13" s="19">
        <v>40</v>
      </c>
      <c r="J13" s="19">
        <v>41</v>
      </c>
      <c r="K13" s="19">
        <v>41</v>
      </c>
      <c r="L13" s="19">
        <v>41</v>
      </c>
      <c r="M13" s="21">
        <f>SUM(G13:L13)-39-40</f>
        <v>164</v>
      </c>
    </row>
    <row r="14" spans="1:13" x14ac:dyDescent="0.2">
      <c r="A14" s="19">
        <v>12</v>
      </c>
      <c r="B14" s="26">
        <v>11</v>
      </c>
      <c r="C14" s="20" t="s">
        <v>401</v>
      </c>
      <c r="D14" s="20" t="s">
        <v>376</v>
      </c>
      <c r="E14" s="20" t="s">
        <v>10</v>
      </c>
      <c r="F14" s="26" t="s">
        <v>26</v>
      </c>
      <c r="G14" s="19">
        <v>36</v>
      </c>
      <c r="H14" s="19">
        <v>43</v>
      </c>
      <c r="I14" s="19">
        <v>39</v>
      </c>
      <c r="J14" s="19">
        <v>39</v>
      </c>
      <c r="K14" s="19">
        <v>39</v>
      </c>
      <c r="L14" s="19">
        <v>0</v>
      </c>
      <c r="M14" s="21">
        <f>SUM(G14:L14)-36</f>
        <v>160</v>
      </c>
    </row>
    <row r="15" spans="1:13" x14ac:dyDescent="0.2">
      <c r="A15" s="19">
        <v>13</v>
      </c>
      <c r="B15" s="26">
        <v>32</v>
      </c>
      <c r="C15" s="20" t="s">
        <v>256</v>
      </c>
      <c r="D15" s="20" t="s">
        <v>225</v>
      </c>
      <c r="E15" s="20" t="s">
        <v>16</v>
      </c>
      <c r="F15" s="26" t="s">
        <v>26</v>
      </c>
      <c r="G15" s="19">
        <v>37</v>
      </c>
      <c r="H15" s="19">
        <v>37</v>
      </c>
      <c r="I15" s="19">
        <v>38</v>
      </c>
      <c r="J15" s="19">
        <v>33</v>
      </c>
      <c r="K15" s="19">
        <v>33</v>
      </c>
      <c r="L15" s="19">
        <v>39</v>
      </c>
      <c r="M15" s="21">
        <f>SUM(G15:L15)-33-33</f>
        <v>151</v>
      </c>
    </row>
    <row r="16" spans="1:13" x14ac:dyDescent="0.2">
      <c r="A16" s="19">
        <v>14</v>
      </c>
      <c r="B16" s="26">
        <v>10</v>
      </c>
      <c r="C16" s="20" t="s">
        <v>173</v>
      </c>
      <c r="D16" s="20" t="s">
        <v>170</v>
      </c>
      <c r="E16" s="20" t="s">
        <v>118</v>
      </c>
      <c r="F16" s="26" t="s">
        <v>26</v>
      </c>
      <c r="G16" s="19">
        <v>38</v>
      </c>
      <c r="H16" s="19">
        <v>38</v>
      </c>
      <c r="I16" s="19">
        <v>37</v>
      </c>
      <c r="J16" s="19">
        <v>37</v>
      </c>
      <c r="K16" s="19">
        <v>37</v>
      </c>
      <c r="L16" s="19">
        <v>0</v>
      </c>
      <c r="M16" s="21">
        <f>SUM(G16:L16)-37</f>
        <v>150</v>
      </c>
    </row>
    <row r="17" spans="1:13" x14ac:dyDescent="0.2">
      <c r="A17" s="19">
        <v>15</v>
      </c>
      <c r="B17" s="26">
        <v>28</v>
      </c>
      <c r="C17" s="20" t="s">
        <v>311</v>
      </c>
      <c r="D17" s="20" t="s">
        <v>402</v>
      </c>
      <c r="E17" s="20" t="s">
        <v>286</v>
      </c>
      <c r="F17" s="26" t="s">
        <v>26</v>
      </c>
      <c r="G17" s="19">
        <v>35</v>
      </c>
      <c r="H17" s="19">
        <v>0</v>
      </c>
      <c r="I17" s="19">
        <v>41</v>
      </c>
      <c r="J17" s="19">
        <v>32</v>
      </c>
      <c r="K17" s="19">
        <v>32</v>
      </c>
      <c r="L17" s="19">
        <v>37</v>
      </c>
      <c r="M17" s="21">
        <f>SUM(G17:L17)-32</f>
        <v>145</v>
      </c>
    </row>
    <row r="18" spans="1:13" x14ac:dyDescent="0.2">
      <c r="A18" s="19">
        <v>16</v>
      </c>
      <c r="B18" s="26">
        <v>42</v>
      </c>
      <c r="C18" s="20" t="s">
        <v>406</v>
      </c>
      <c r="D18" s="20" t="s">
        <v>245</v>
      </c>
      <c r="E18" s="20" t="s">
        <v>10</v>
      </c>
      <c r="F18" s="26" t="s">
        <v>26</v>
      </c>
      <c r="G18" s="19">
        <v>29</v>
      </c>
      <c r="H18" s="19">
        <v>32</v>
      </c>
      <c r="I18" s="19">
        <v>35</v>
      </c>
      <c r="J18" s="19">
        <v>36</v>
      </c>
      <c r="K18" s="19">
        <v>36</v>
      </c>
      <c r="L18" s="19">
        <v>36</v>
      </c>
      <c r="M18" s="21">
        <f>SUM(G18:L18)-29-32</f>
        <v>143</v>
      </c>
    </row>
    <row r="19" spans="1:13" x14ac:dyDescent="0.2">
      <c r="A19" s="19">
        <v>17</v>
      </c>
      <c r="B19" s="26">
        <v>38</v>
      </c>
      <c r="C19" s="20" t="s">
        <v>403</v>
      </c>
      <c r="D19" s="20" t="s">
        <v>172</v>
      </c>
      <c r="E19" s="20" t="s">
        <v>16</v>
      </c>
      <c r="F19" s="26" t="s">
        <v>26</v>
      </c>
      <c r="G19" s="19">
        <v>31</v>
      </c>
      <c r="H19" s="19">
        <v>21</v>
      </c>
      <c r="I19" s="19">
        <v>0</v>
      </c>
      <c r="J19" s="19">
        <v>38</v>
      </c>
      <c r="K19" s="19">
        <v>38</v>
      </c>
      <c r="L19" s="19">
        <v>34</v>
      </c>
      <c r="M19" s="21">
        <f>SUM(G19:L19)-21</f>
        <v>141</v>
      </c>
    </row>
    <row r="20" spans="1:13" x14ac:dyDescent="0.2">
      <c r="A20" s="19">
        <v>18</v>
      </c>
      <c r="B20" s="19">
        <v>62</v>
      </c>
      <c r="C20" s="23" t="s">
        <v>126</v>
      </c>
      <c r="D20" s="23" t="s">
        <v>451</v>
      </c>
      <c r="E20" s="25" t="s">
        <v>148</v>
      </c>
      <c r="F20" s="19" t="s">
        <v>26</v>
      </c>
      <c r="G20" s="19">
        <v>0</v>
      </c>
      <c r="H20" s="19">
        <v>34</v>
      </c>
      <c r="I20" s="19">
        <v>33</v>
      </c>
      <c r="J20" s="19">
        <v>30</v>
      </c>
      <c r="K20" s="19">
        <v>30</v>
      </c>
      <c r="L20" s="19">
        <v>0</v>
      </c>
      <c r="M20" s="21">
        <f>SUM(G20:L20)</f>
        <v>127</v>
      </c>
    </row>
    <row r="21" spans="1:13" x14ac:dyDescent="0.2">
      <c r="A21" s="19">
        <v>19</v>
      </c>
      <c r="B21" s="26">
        <v>35</v>
      </c>
      <c r="C21" s="20" t="s">
        <v>59</v>
      </c>
      <c r="D21" s="20" t="s">
        <v>335</v>
      </c>
      <c r="E21" s="20" t="s">
        <v>100</v>
      </c>
      <c r="F21" s="26" t="s">
        <v>26</v>
      </c>
      <c r="G21" s="19">
        <v>32</v>
      </c>
      <c r="H21" s="19">
        <v>35</v>
      </c>
      <c r="I21" s="19">
        <v>27</v>
      </c>
      <c r="J21" s="19">
        <v>29</v>
      </c>
      <c r="K21" s="19">
        <v>29</v>
      </c>
      <c r="L21" s="19">
        <v>0</v>
      </c>
      <c r="M21" s="21">
        <f>SUM(G21:L21)-27</f>
        <v>125</v>
      </c>
    </row>
    <row r="22" spans="1:13" x14ac:dyDescent="0.2">
      <c r="A22" s="19">
        <v>20</v>
      </c>
      <c r="B22" s="26">
        <v>49</v>
      </c>
      <c r="C22" s="20" t="s">
        <v>404</v>
      </c>
      <c r="D22" s="20" t="s">
        <v>405</v>
      </c>
      <c r="E22" s="20" t="s">
        <v>370</v>
      </c>
      <c r="F22" s="26" t="s">
        <v>26</v>
      </c>
      <c r="G22" s="19">
        <v>30</v>
      </c>
      <c r="H22" s="19">
        <v>36</v>
      </c>
      <c r="I22" s="19">
        <v>0</v>
      </c>
      <c r="J22" s="19">
        <v>26</v>
      </c>
      <c r="K22" s="19">
        <v>26</v>
      </c>
      <c r="L22" s="19">
        <v>0</v>
      </c>
      <c r="M22" s="21">
        <f>SUM(G22:L22)</f>
        <v>118</v>
      </c>
    </row>
    <row r="23" spans="1:13" x14ac:dyDescent="0.2">
      <c r="A23" s="19">
        <v>20</v>
      </c>
      <c r="B23" s="19">
        <v>6</v>
      </c>
      <c r="C23" s="20" t="s">
        <v>293</v>
      </c>
      <c r="D23" s="20" t="s">
        <v>43</v>
      </c>
      <c r="E23" s="20" t="s">
        <v>88</v>
      </c>
      <c r="F23" s="26" t="s">
        <v>26</v>
      </c>
      <c r="G23" s="19">
        <v>21</v>
      </c>
      <c r="H23" s="19">
        <v>31</v>
      </c>
      <c r="I23" s="19">
        <v>34</v>
      </c>
      <c r="J23" s="19">
        <v>0</v>
      </c>
      <c r="K23" s="19">
        <v>0</v>
      </c>
      <c r="L23" s="19">
        <v>32</v>
      </c>
      <c r="M23" s="21">
        <f>SUM(G23:L23)</f>
        <v>118</v>
      </c>
    </row>
    <row r="24" spans="1:13" x14ac:dyDescent="0.2">
      <c r="A24" s="19">
        <v>22</v>
      </c>
      <c r="B24" s="19">
        <v>50</v>
      </c>
      <c r="C24" s="20" t="s">
        <v>307</v>
      </c>
      <c r="D24" s="20" t="s">
        <v>38</v>
      </c>
      <c r="E24" s="20" t="s">
        <v>16</v>
      </c>
      <c r="F24" s="26" t="s">
        <v>26</v>
      </c>
      <c r="G24" s="19">
        <v>27</v>
      </c>
      <c r="H24" s="19">
        <v>29</v>
      </c>
      <c r="I24" s="19">
        <v>31</v>
      </c>
      <c r="J24" s="19">
        <v>25</v>
      </c>
      <c r="K24" s="19">
        <v>25</v>
      </c>
      <c r="L24" s="19">
        <v>30</v>
      </c>
      <c r="M24" s="21">
        <f>SUM(G24:L24)-25-25</f>
        <v>117</v>
      </c>
    </row>
    <row r="25" spans="1:13" x14ac:dyDescent="0.2">
      <c r="A25" s="19">
        <v>23</v>
      </c>
      <c r="B25" s="19">
        <v>5</v>
      </c>
      <c r="C25" s="20" t="s">
        <v>151</v>
      </c>
      <c r="D25" s="20" t="s">
        <v>409</v>
      </c>
      <c r="E25" s="20" t="s">
        <v>379</v>
      </c>
      <c r="F25" s="26" t="s">
        <v>26</v>
      </c>
      <c r="G25" s="19">
        <v>24</v>
      </c>
      <c r="H25" s="19">
        <v>30</v>
      </c>
      <c r="I25" s="19">
        <v>28</v>
      </c>
      <c r="J25" s="19">
        <v>0</v>
      </c>
      <c r="K25" s="19">
        <v>0</v>
      </c>
      <c r="L25" s="19">
        <v>33</v>
      </c>
      <c r="M25" s="21">
        <f>SUM(G25:L25)</f>
        <v>115</v>
      </c>
    </row>
    <row r="26" spans="1:13" x14ac:dyDescent="0.2">
      <c r="A26" s="19">
        <v>24</v>
      </c>
      <c r="B26" s="19">
        <v>154</v>
      </c>
      <c r="C26" s="22" t="s">
        <v>255</v>
      </c>
      <c r="D26" s="22" t="s">
        <v>493</v>
      </c>
      <c r="E26" s="25" t="s">
        <v>382</v>
      </c>
      <c r="F26" s="26" t="s">
        <v>26</v>
      </c>
      <c r="G26" s="19">
        <v>0</v>
      </c>
      <c r="H26" s="19">
        <v>27</v>
      </c>
      <c r="I26" s="19">
        <v>29</v>
      </c>
      <c r="J26" s="19">
        <v>23</v>
      </c>
      <c r="K26" s="19">
        <v>23</v>
      </c>
      <c r="L26" s="19">
        <v>35</v>
      </c>
      <c r="M26" s="21">
        <f>SUM(G26:L26)-23</f>
        <v>114</v>
      </c>
    </row>
    <row r="27" spans="1:13" x14ac:dyDescent="0.2">
      <c r="A27" s="19">
        <v>25</v>
      </c>
      <c r="B27" s="19">
        <v>56</v>
      </c>
      <c r="C27" s="23" t="s">
        <v>263</v>
      </c>
      <c r="D27" s="23" t="s">
        <v>301</v>
      </c>
      <c r="E27" s="23" t="s">
        <v>506</v>
      </c>
      <c r="F27" s="19" t="s">
        <v>26</v>
      </c>
      <c r="G27" s="19">
        <v>0</v>
      </c>
      <c r="H27" s="19">
        <v>26</v>
      </c>
      <c r="I27" s="19">
        <v>30</v>
      </c>
      <c r="J27" s="19">
        <v>27</v>
      </c>
      <c r="K27" s="19">
        <v>27</v>
      </c>
      <c r="L27" s="19">
        <v>29</v>
      </c>
      <c r="M27" s="21">
        <f>SUM(G27:L27)-26</f>
        <v>113</v>
      </c>
    </row>
    <row r="28" spans="1:13" x14ac:dyDescent="0.2">
      <c r="A28" s="19">
        <v>26</v>
      </c>
      <c r="B28" s="19">
        <v>18</v>
      </c>
      <c r="C28" s="20" t="s">
        <v>293</v>
      </c>
      <c r="D28" s="20" t="s">
        <v>120</v>
      </c>
      <c r="E28" s="20" t="s">
        <v>410</v>
      </c>
      <c r="F28" s="26" t="s">
        <v>26</v>
      </c>
      <c r="G28" s="19">
        <v>23</v>
      </c>
      <c r="H28" s="19">
        <v>28</v>
      </c>
      <c r="I28" s="19">
        <v>0</v>
      </c>
      <c r="J28" s="19">
        <v>24</v>
      </c>
      <c r="K28" s="19">
        <v>24</v>
      </c>
      <c r="L28" s="19">
        <v>31</v>
      </c>
      <c r="M28" s="21">
        <f>SUM(G28:L28)-23</f>
        <v>107</v>
      </c>
    </row>
    <row r="29" spans="1:13" x14ac:dyDescent="0.2">
      <c r="A29" s="19">
        <v>27</v>
      </c>
      <c r="B29" s="19">
        <v>47</v>
      </c>
      <c r="C29" s="20" t="s">
        <v>142</v>
      </c>
      <c r="D29" s="20" t="s">
        <v>407</v>
      </c>
      <c r="E29" s="20" t="s">
        <v>382</v>
      </c>
      <c r="F29" s="26" t="s">
        <v>26</v>
      </c>
      <c r="G29" s="19">
        <v>26</v>
      </c>
      <c r="H29" s="19">
        <v>23</v>
      </c>
      <c r="I29" s="19">
        <v>26</v>
      </c>
      <c r="J29" s="19">
        <v>22</v>
      </c>
      <c r="K29" s="19">
        <v>22</v>
      </c>
      <c r="L29" s="19">
        <v>0</v>
      </c>
      <c r="M29" s="21">
        <f>SUM(G29:L29)-22</f>
        <v>97</v>
      </c>
    </row>
    <row r="30" spans="1:13" x14ac:dyDescent="0.2">
      <c r="A30" s="4">
        <v>28</v>
      </c>
      <c r="B30" s="9">
        <v>16</v>
      </c>
      <c r="C30" s="12" t="s">
        <v>397</v>
      </c>
      <c r="D30" s="12" t="s">
        <v>398</v>
      </c>
      <c r="E30" s="12" t="s">
        <v>399</v>
      </c>
      <c r="F30" s="9" t="s">
        <v>26</v>
      </c>
      <c r="G30" s="4">
        <v>45</v>
      </c>
      <c r="H30" s="4">
        <v>42</v>
      </c>
      <c r="I30" s="4">
        <v>36</v>
      </c>
      <c r="J30" s="4">
        <v>0</v>
      </c>
      <c r="K30" s="4">
        <v>0</v>
      </c>
      <c r="L30" s="4">
        <v>0</v>
      </c>
      <c r="M30" s="6">
        <f t="shared" ref="M30:M46" si="0">SUM(G30:L30)</f>
        <v>123</v>
      </c>
    </row>
    <row r="31" spans="1:13" x14ac:dyDescent="0.2">
      <c r="A31" s="4">
        <v>28</v>
      </c>
      <c r="B31" s="9">
        <v>66</v>
      </c>
      <c r="C31" s="2" t="s">
        <v>545</v>
      </c>
      <c r="D31" s="2" t="s">
        <v>546</v>
      </c>
      <c r="E31" s="2" t="s">
        <v>547</v>
      </c>
      <c r="F31" s="9" t="s">
        <v>26</v>
      </c>
      <c r="G31" s="4">
        <v>0</v>
      </c>
      <c r="H31" s="4">
        <v>0</v>
      </c>
      <c r="I31" s="4">
        <v>0</v>
      </c>
      <c r="J31" s="4">
        <v>40</v>
      </c>
      <c r="K31" s="4">
        <v>40</v>
      </c>
      <c r="L31" s="4">
        <v>43</v>
      </c>
      <c r="M31" s="6">
        <f t="shared" si="0"/>
        <v>123</v>
      </c>
    </row>
    <row r="32" spans="1:13" x14ac:dyDescent="0.2">
      <c r="A32" s="4">
        <v>30</v>
      </c>
      <c r="B32" s="4">
        <v>67</v>
      </c>
      <c r="C32" s="2" t="s">
        <v>92</v>
      </c>
      <c r="D32" s="2" t="s">
        <v>458</v>
      </c>
      <c r="E32" s="2" t="s">
        <v>16</v>
      </c>
      <c r="F32" s="9" t="s">
        <v>26</v>
      </c>
      <c r="G32" s="4">
        <v>0</v>
      </c>
      <c r="H32" s="4">
        <v>0</v>
      </c>
      <c r="I32" s="4">
        <v>0</v>
      </c>
      <c r="J32" s="4">
        <v>31</v>
      </c>
      <c r="K32" s="4">
        <v>31</v>
      </c>
      <c r="L32" s="4">
        <v>38</v>
      </c>
      <c r="M32" s="6">
        <f t="shared" si="0"/>
        <v>100</v>
      </c>
    </row>
    <row r="33" spans="1:13" x14ac:dyDescent="0.2">
      <c r="A33" s="4">
        <v>31</v>
      </c>
      <c r="B33" s="9">
        <v>46</v>
      </c>
      <c r="C33" s="12" t="s">
        <v>143</v>
      </c>
      <c r="D33" s="12" t="s">
        <v>247</v>
      </c>
      <c r="E33" s="12" t="s">
        <v>88</v>
      </c>
      <c r="F33" s="9" t="s">
        <v>26</v>
      </c>
      <c r="G33" s="4">
        <v>33</v>
      </c>
      <c r="H33" s="4">
        <v>25</v>
      </c>
      <c r="I33" s="4">
        <v>32</v>
      </c>
      <c r="J33" s="4">
        <v>0</v>
      </c>
      <c r="K33" s="4">
        <v>0</v>
      </c>
      <c r="L33" s="4">
        <v>0</v>
      </c>
      <c r="M33" s="6">
        <f t="shared" si="0"/>
        <v>90</v>
      </c>
    </row>
    <row r="34" spans="1:13" x14ac:dyDescent="0.2">
      <c r="A34" s="4">
        <v>32</v>
      </c>
      <c r="B34" s="1">
        <v>52</v>
      </c>
      <c r="C34" s="2" t="s">
        <v>199</v>
      </c>
      <c r="D34" s="2" t="s">
        <v>190</v>
      </c>
      <c r="E34" s="14" t="s">
        <v>200</v>
      </c>
      <c r="F34" s="8" t="s">
        <v>26</v>
      </c>
      <c r="G34" s="4">
        <v>0</v>
      </c>
      <c r="H34" s="4">
        <v>40</v>
      </c>
      <c r="I34" s="4">
        <v>0</v>
      </c>
      <c r="J34" s="4">
        <v>0</v>
      </c>
      <c r="K34" s="4">
        <v>0</v>
      </c>
      <c r="L34" s="4">
        <v>42</v>
      </c>
      <c r="M34" s="6">
        <f t="shared" si="0"/>
        <v>82</v>
      </c>
    </row>
    <row r="35" spans="1:13" x14ac:dyDescent="0.2">
      <c r="A35" s="4">
        <v>33</v>
      </c>
      <c r="B35" s="9">
        <v>69</v>
      </c>
      <c r="C35" s="2" t="s">
        <v>41</v>
      </c>
      <c r="D35" s="2" t="s">
        <v>548</v>
      </c>
      <c r="E35" s="2" t="s">
        <v>16</v>
      </c>
      <c r="F35" s="8" t="s">
        <v>26</v>
      </c>
      <c r="G35" s="1">
        <v>0</v>
      </c>
      <c r="H35" s="1">
        <v>0</v>
      </c>
      <c r="I35" s="4">
        <v>0</v>
      </c>
      <c r="J35" s="1">
        <v>34</v>
      </c>
      <c r="K35" s="1">
        <v>34</v>
      </c>
      <c r="L35" s="1">
        <v>0</v>
      </c>
      <c r="M35" s="7">
        <f t="shared" si="0"/>
        <v>68</v>
      </c>
    </row>
    <row r="36" spans="1:13" x14ac:dyDescent="0.2">
      <c r="A36" s="4">
        <v>34</v>
      </c>
      <c r="B36" s="8">
        <v>34</v>
      </c>
      <c r="C36" s="12" t="s">
        <v>305</v>
      </c>
      <c r="D36" s="12" t="s">
        <v>55</v>
      </c>
      <c r="E36" s="12" t="s">
        <v>37</v>
      </c>
      <c r="F36" s="8" t="s">
        <v>26</v>
      </c>
      <c r="G36" s="4">
        <v>34</v>
      </c>
      <c r="H36" s="4">
        <v>33</v>
      </c>
      <c r="I36" s="4">
        <v>0</v>
      </c>
      <c r="J36" s="4">
        <v>0</v>
      </c>
      <c r="K36" s="4">
        <v>0</v>
      </c>
      <c r="L36" s="4">
        <v>0</v>
      </c>
      <c r="M36" s="6">
        <f t="shared" si="0"/>
        <v>67</v>
      </c>
    </row>
    <row r="37" spans="1:13" x14ac:dyDescent="0.2">
      <c r="A37" s="4">
        <v>35</v>
      </c>
      <c r="B37" s="1">
        <v>68</v>
      </c>
      <c r="C37" s="15" t="s">
        <v>549</v>
      </c>
      <c r="D37" s="15" t="s">
        <v>550</v>
      </c>
      <c r="E37" s="15" t="s">
        <v>506</v>
      </c>
      <c r="F37" s="8" t="s">
        <v>26</v>
      </c>
      <c r="G37" s="1">
        <v>0</v>
      </c>
      <c r="H37" s="1">
        <v>0</v>
      </c>
      <c r="I37" s="4">
        <v>0</v>
      </c>
      <c r="J37" s="1">
        <v>28</v>
      </c>
      <c r="K37" s="1">
        <v>28</v>
      </c>
      <c r="L37" s="1">
        <v>0</v>
      </c>
      <c r="M37" s="6">
        <f t="shared" si="0"/>
        <v>56</v>
      </c>
    </row>
    <row r="38" spans="1:13" x14ac:dyDescent="0.2">
      <c r="A38" s="4">
        <v>36</v>
      </c>
      <c r="B38" s="1">
        <v>54</v>
      </c>
      <c r="C38" s="14" t="s">
        <v>494</v>
      </c>
      <c r="D38" s="14" t="s">
        <v>39</v>
      </c>
      <c r="E38" s="14" t="s">
        <v>495</v>
      </c>
      <c r="F38" s="1" t="s">
        <v>26</v>
      </c>
      <c r="G38" s="1">
        <v>0</v>
      </c>
      <c r="H38" s="1">
        <v>24</v>
      </c>
      <c r="I38" s="4">
        <v>25</v>
      </c>
      <c r="J38" s="1">
        <v>0</v>
      </c>
      <c r="K38" s="1">
        <v>0</v>
      </c>
      <c r="L38" s="1">
        <v>0</v>
      </c>
      <c r="M38" s="7">
        <f t="shared" si="0"/>
        <v>49</v>
      </c>
    </row>
    <row r="39" spans="1:13" x14ac:dyDescent="0.2">
      <c r="A39" s="4">
        <v>37</v>
      </c>
      <c r="B39" s="1">
        <v>70</v>
      </c>
      <c r="C39" s="5" t="s">
        <v>143</v>
      </c>
      <c r="D39" s="5" t="s">
        <v>168</v>
      </c>
      <c r="E39" s="5" t="s">
        <v>283</v>
      </c>
      <c r="F39" s="1" t="s">
        <v>26</v>
      </c>
      <c r="G39" s="1">
        <v>0</v>
      </c>
      <c r="H39" s="1">
        <v>0</v>
      </c>
      <c r="I39" s="4">
        <v>0</v>
      </c>
      <c r="J39" s="1">
        <v>0</v>
      </c>
      <c r="K39" s="1">
        <v>0</v>
      </c>
      <c r="L39" s="1">
        <v>46</v>
      </c>
      <c r="M39" s="7">
        <f t="shared" si="0"/>
        <v>46</v>
      </c>
    </row>
    <row r="40" spans="1:13" x14ac:dyDescent="0.2">
      <c r="A40" s="4">
        <v>38</v>
      </c>
      <c r="B40" s="8">
        <v>17</v>
      </c>
      <c r="C40" s="11" t="s">
        <v>191</v>
      </c>
      <c r="D40" s="11" t="s">
        <v>150</v>
      </c>
      <c r="E40" s="11" t="s">
        <v>20</v>
      </c>
      <c r="F40" s="8" t="s">
        <v>26</v>
      </c>
      <c r="G40" s="4">
        <v>41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6">
        <f t="shared" si="0"/>
        <v>41</v>
      </c>
    </row>
    <row r="41" spans="1:13" x14ac:dyDescent="0.2">
      <c r="A41" s="4">
        <v>39</v>
      </c>
      <c r="B41" s="1">
        <v>37</v>
      </c>
      <c r="C41" s="12" t="s">
        <v>265</v>
      </c>
      <c r="D41" s="12" t="s">
        <v>268</v>
      </c>
      <c r="E41" s="12" t="s">
        <v>408</v>
      </c>
      <c r="F41" s="8" t="s">
        <v>26</v>
      </c>
      <c r="G41" s="4">
        <v>25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6">
        <f t="shared" si="0"/>
        <v>25</v>
      </c>
    </row>
    <row r="42" spans="1:13" x14ac:dyDescent="0.2">
      <c r="A42" s="4">
        <v>40</v>
      </c>
      <c r="B42" s="1">
        <v>64</v>
      </c>
      <c r="C42" s="5" t="s">
        <v>519</v>
      </c>
      <c r="D42" s="5" t="s">
        <v>450</v>
      </c>
      <c r="E42" s="5" t="s">
        <v>88</v>
      </c>
      <c r="F42" s="1" t="s">
        <v>26</v>
      </c>
      <c r="G42" s="1">
        <v>0</v>
      </c>
      <c r="H42" s="1">
        <v>0</v>
      </c>
      <c r="I42" s="4">
        <v>24</v>
      </c>
      <c r="J42" s="1">
        <v>0</v>
      </c>
      <c r="K42" s="1">
        <v>0</v>
      </c>
      <c r="L42" s="1">
        <v>0</v>
      </c>
      <c r="M42" s="7">
        <f t="shared" si="0"/>
        <v>24</v>
      </c>
    </row>
    <row r="43" spans="1:13" x14ac:dyDescent="0.2">
      <c r="A43" s="4">
        <v>41</v>
      </c>
      <c r="B43" s="1">
        <v>63</v>
      </c>
      <c r="C43" s="5" t="s">
        <v>520</v>
      </c>
      <c r="D43" s="5" t="s">
        <v>488</v>
      </c>
      <c r="E43" s="5" t="s">
        <v>88</v>
      </c>
      <c r="F43" s="1" t="s">
        <v>26</v>
      </c>
      <c r="G43" s="1">
        <v>0</v>
      </c>
      <c r="H43" s="1">
        <v>0</v>
      </c>
      <c r="I43" s="4">
        <v>23</v>
      </c>
      <c r="J43" s="1">
        <v>0</v>
      </c>
      <c r="K43" s="1">
        <v>0</v>
      </c>
      <c r="L43" s="1">
        <v>0</v>
      </c>
      <c r="M43" s="6">
        <f t="shared" si="0"/>
        <v>23</v>
      </c>
    </row>
    <row r="44" spans="1:13" x14ac:dyDescent="0.2">
      <c r="A44" s="4">
        <v>42</v>
      </c>
      <c r="B44" s="1">
        <v>14</v>
      </c>
      <c r="C44" s="12" t="s">
        <v>263</v>
      </c>
      <c r="D44" s="12" t="s">
        <v>378</v>
      </c>
      <c r="E44" s="12" t="s">
        <v>379</v>
      </c>
      <c r="F44" s="8" t="s">
        <v>26</v>
      </c>
      <c r="G44" s="4">
        <v>22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6">
        <f t="shared" si="0"/>
        <v>22</v>
      </c>
    </row>
    <row r="45" spans="1:13" x14ac:dyDescent="0.2">
      <c r="A45" s="4">
        <v>42</v>
      </c>
      <c r="B45" s="1">
        <v>60</v>
      </c>
      <c r="C45" s="13" t="s">
        <v>496</v>
      </c>
      <c r="D45" s="13" t="s">
        <v>497</v>
      </c>
      <c r="E45" s="14" t="s">
        <v>506</v>
      </c>
      <c r="F45" s="1" t="s">
        <v>26</v>
      </c>
      <c r="G45" s="1">
        <v>0</v>
      </c>
      <c r="H45" s="1">
        <v>22</v>
      </c>
      <c r="I45" s="4">
        <v>0</v>
      </c>
      <c r="J45" s="1">
        <v>0</v>
      </c>
      <c r="K45" s="1">
        <v>0</v>
      </c>
      <c r="L45" s="1">
        <v>0</v>
      </c>
      <c r="M45" s="7">
        <f t="shared" si="0"/>
        <v>22</v>
      </c>
    </row>
    <row r="46" spans="1:13" x14ac:dyDescent="0.2">
      <c r="A46" s="4">
        <v>44</v>
      </c>
      <c r="B46" s="1">
        <v>8</v>
      </c>
      <c r="C46" s="12" t="s">
        <v>411</v>
      </c>
      <c r="D46" s="12" t="s">
        <v>207</v>
      </c>
      <c r="E46" s="12" t="s">
        <v>10</v>
      </c>
      <c r="F46" s="8" t="s">
        <v>26</v>
      </c>
      <c r="G46" s="4">
        <v>20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6">
        <f t="shared" si="0"/>
        <v>20</v>
      </c>
    </row>
  </sheetData>
  <sortState ref="A3:M46">
    <sortCondition descending="1" ref="M3:M46"/>
  </sortState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M21:M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6"/>
  <sheetViews>
    <sheetView workbookViewId="0">
      <pane ySplit="2" topLeftCell="A3" activePane="bottomLeft" state="frozen"/>
      <selection activeCell="E28" sqref="E28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11.625" style="5" bestFit="1" customWidth="1"/>
    <col min="5" max="5" width="14.625" style="5" bestFit="1" customWidth="1"/>
    <col min="6" max="6" width="4.12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37">
        <v>7</v>
      </c>
      <c r="C3" s="28" t="s">
        <v>257</v>
      </c>
      <c r="D3" s="28" t="s">
        <v>258</v>
      </c>
      <c r="E3" s="28" t="s">
        <v>10</v>
      </c>
      <c r="F3" s="37" t="s">
        <v>27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50</v>
      </c>
      <c r="M3" s="29">
        <f>SUM(G3:L3)-50-50</f>
        <v>200</v>
      </c>
    </row>
    <row r="4" spans="1:13" s="6" customFormat="1" x14ac:dyDescent="0.2">
      <c r="A4" s="30">
        <v>2</v>
      </c>
      <c r="B4" s="38">
        <v>33</v>
      </c>
      <c r="C4" s="31" t="s">
        <v>257</v>
      </c>
      <c r="D4" s="31" t="s">
        <v>412</v>
      </c>
      <c r="E4" s="31" t="s">
        <v>10</v>
      </c>
      <c r="F4" s="38" t="s">
        <v>27</v>
      </c>
      <c r="G4" s="30">
        <v>49</v>
      </c>
      <c r="H4" s="30">
        <v>49</v>
      </c>
      <c r="I4" s="30">
        <v>49</v>
      </c>
      <c r="J4" s="30">
        <v>49</v>
      </c>
      <c r="K4" s="30">
        <v>49</v>
      </c>
      <c r="L4" s="30">
        <v>0</v>
      </c>
      <c r="M4" s="32">
        <f>SUM(G4:L4)-49</f>
        <v>196</v>
      </c>
    </row>
    <row r="5" spans="1:13" x14ac:dyDescent="0.2">
      <c r="A5" s="33">
        <v>3</v>
      </c>
      <c r="B5" s="36">
        <v>31</v>
      </c>
      <c r="C5" s="34" t="s">
        <v>54</v>
      </c>
      <c r="D5" s="34" t="s">
        <v>115</v>
      </c>
      <c r="E5" s="34" t="s">
        <v>96</v>
      </c>
      <c r="F5" s="36" t="s">
        <v>27</v>
      </c>
      <c r="G5" s="33">
        <v>48</v>
      </c>
      <c r="H5" s="33">
        <v>46</v>
      </c>
      <c r="I5" s="33">
        <v>48</v>
      </c>
      <c r="J5" s="33">
        <v>47</v>
      </c>
      <c r="K5" s="33">
        <v>47</v>
      </c>
      <c r="L5" s="33">
        <v>48</v>
      </c>
      <c r="M5" s="35">
        <f>SUM(G5:L5)-46-47</f>
        <v>191</v>
      </c>
    </row>
    <row r="6" spans="1:13" x14ac:dyDescent="0.2">
      <c r="A6" s="33">
        <v>3</v>
      </c>
      <c r="B6" s="36">
        <v>27</v>
      </c>
      <c r="C6" s="34" t="s">
        <v>413</v>
      </c>
      <c r="D6" s="34" t="s">
        <v>392</v>
      </c>
      <c r="E6" s="34" t="s">
        <v>16</v>
      </c>
      <c r="F6" s="36" t="s">
        <v>27</v>
      </c>
      <c r="G6" s="33">
        <v>47</v>
      </c>
      <c r="H6" s="33">
        <v>48</v>
      </c>
      <c r="I6" s="33">
        <v>47</v>
      </c>
      <c r="J6" s="33">
        <v>43</v>
      </c>
      <c r="K6" s="33">
        <v>43</v>
      </c>
      <c r="L6" s="33">
        <v>49</v>
      </c>
      <c r="M6" s="35">
        <f>SUM(G6:L6)-43-43</f>
        <v>191</v>
      </c>
    </row>
    <row r="7" spans="1:13" x14ac:dyDescent="0.2">
      <c r="A7" s="19">
        <v>5</v>
      </c>
      <c r="B7" s="26">
        <v>39</v>
      </c>
      <c r="C7" s="20" t="s">
        <v>134</v>
      </c>
      <c r="D7" s="20" t="s">
        <v>130</v>
      </c>
      <c r="E7" s="20" t="s">
        <v>16</v>
      </c>
      <c r="F7" s="26" t="s">
        <v>27</v>
      </c>
      <c r="G7" s="19">
        <v>46</v>
      </c>
      <c r="H7" s="19">
        <v>45</v>
      </c>
      <c r="I7" s="19">
        <v>0</v>
      </c>
      <c r="J7" s="19">
        <v>48</v>
      </c>
      <c r="K7" s="19">
        <v>48</v>
      </c>
      <c r="L7" s="19">
        <v>47</v>
      </c>
      <c r="M7" s="21">
        <f>SUM(G7:L7)-45</f>
        <v>189</v>
      </c>
    </row>
    <row r="8" spans="1:13" x14ac:dyDescent="0.2">
      <c r="A8" s="19">
        <v>6</v>
      </c>
      <c r="B8" s="26">
        <v>2</v>
      </c>
      <c r="C8" s="20" t="s">
        <v>295</v>
      </c>
      <c r="D8" s="20" t="s">
        <v>296</v>
      </c>
      <c r="E8" s="20" t="s">
        <v>10</v>
      </c>
      <c r="F8" s="26" t="s">
        <v>27</v>
      </c>
      <c r="G8" s="19">
        <v>45</v>
      </c>
      <c r="H8" s="19">
        <v>47</v>
      </c>
      <c r="I8" s="19">
        <v>0</v>
      </c>
      <c r="J8" s="19">
        <v>46</v>
      </c>
      <c r="K8" s="19">
        <v>46</v>
      </c>
      <c r="L8" s="19">
        <v>0</v>
      </c>
      <c r="M8" s="21">
        <f>SUM(G8:L8)</f>
        <v>184</v>
      </c>
    </row>
    <row r="9" spans="1:13" x14ac:dyDescent="0.2">
      <c r="A9" s="19">
        <v>7</v>
      </c>
      <c r="B9" s="26">
        <v>43</v>
      </c>
      <c r="C9" s="20" t="s">
        <v>175</v>
      </c>
      <c r="D9" s="20" t="s">
        <v>177</v>
      </c>
      <c r="E9" s="20" t="s">
        <v>16</v>
      </c>
      <c r="F9" s="26" t="s">
        <v>27</v>
      </c>
      <c r="G9" s="19">
        <v>44</v>
      </c>
      <c r="H9" s="19">
        <v>44</v>
      </c>
      <c r="I9" s="19">
        <v>0</v>
      </c>
      <c r="J9" s="19">
        <v>45</v>
      </c>
      <c r="K9" s="19">
        <v>45</v>
      </c>
      <c r="L9" s="19">
        <v>43</v>
      </c>
      <c r="M9" s="21">
        <f>SUM(G9:L9)-43</f>
        <v>178</v>
      </c>
    </row>
    <row r="10" spans="1:13" x14ac:dyDescent="0.2">
      <c r="A10" s="19">
        <v>8</v>
      </c>
      <c r="B10" s="26">
        <v>3</v>
      </c>
      <c r="C10" s="20" t="s">
        <v>124</v>
      </c>
      <c r="D10" s="20" t="s">
        <v>415</v>
      </c>
      <c r="E10" s="20" t="s">
        <v>15</v>
      </c>
      <c r="F10" s="26" t="s">
        <v>27</v>
      </c>
      <c r="G10" s="19">
        <v>39</v>
      </c>
      <c r="H10" s="19">
        <v>42</v>
      </c>
      <c r="I10" s="19">
        <v>46</v>
      </c>
      <c r="J10" s="19">
        <v>44</v>
      </c>
      <c r="K10" s="19">
        <v>44</v>
      </c>
      <c r="L10" s="19">
        <v>0</v>
      </c>
      <c r="M10" s="21">
        <f>SUM(G10:L10)-39</f>
        <v>176</v>
      </c>
    </row>
    <row r="11" spans="1:13" x14ac:dyDescent="0.2">
      <c r="A11" s="19">
        <v>9</v>
      </c>
      <c r="B11" s="26">
        <v>41</v>
      </c>
      <c r="C11" s="20" t="s">
        <v>418</v>
      </c>
      <c r="D11" s="20" t="s">
        <v>419</v>
      </c>
      <c r="E11" s="20" t="s">
        <v>200</v>
      </c>
      <c r="F11" s="26" t="s">
        <v>27</v>
      </c>
      <c r="G11" s="19">
        <v>36</v>
      </c>
      <c r="H11" s="19">
        <v>40</v>
      </c>
      <c r="I11" s="19">
        <v>45</v>
      </c>
      <c r="J11" s="19">
        <v>42</v>
      </c>
      <c r="K11" s="19">
        <v>42</v>
      </c>
      <c r="L11" s="19">
        <v>0</v>
      </c>
      <c r="M11" s="21">
        <f>SUM(G11:L11)-36</f>
        <v>169</v>
      </c>
    </row>
    <row r="12" spans="1:13" x14ac:dyDescent="0.2">
      <c r="A12" s="19">
        <v>10</v>
      </c>
      <c r="B12" s="26">
        <v>21</v>
      </c>
      <c r="C12" s="20" t="s">
        <v>416</v>
      </c>
      <c r="D12" s="20" t="s">
        <v>417</v>
      </c>
      <c r="E12" s="20" t="s">
        <v>10</v>
      </c>
      <c r="F12" s="26" t="s">
        <v>27</v>
      </c>
      <c r="G12" s="19">
        <v>40</v>
      </c>
      <c r="H12" s="19">
        <v>43</v>
      </c>
      <c r="I12" s="19">
        <v>40</v>
      </c>
      <c r="J12" s="19">
        <v>40</v>
      </c>
      <c r="K12" s="19">
        <v>40</v>
      </c>
      <c r="L12" s="19">
        <v>45</v>
      </c>
      <c r="M12" s="21">
        <f>SUM(G12:L12)-40-40</f>
        <v>168</v>
      </c>
    </row>
    <row r="13" spans="1:13" x14ac:dyDescent="0.2">
      <c r="A13" s="19">
        <v>11</v>
      </c>
      <c r="B13" s="26">
        <v>23</v>
      </c>
      <c r="C13" s="20" t="s">
        <v>421</v>
      </c>
      <c r="D13" s="20" t="s">
        <v>422</v>
      </c>
      <c r="E13" s="20" t="s">
        <v>423</v>
      </c>
      <c r="F13" s="26" t="s">
        <v>27</v>
      </c>
      <c r="G13" s="19">
        <v>34</v>
      </c>
      <c r="H13" s="19">
        <v>41</v>
      </c>
      <c r="I13" s="19">
        <v>41</v>
      </c>
      <c r="J13" s="19">
        <v>39</v>
      </c>
      <c r="K13" s="19">
        <v>39</v>
      </c>
      <c r="L13" s="19">
        <v>44</v>
      </c>
      <c r="M13" s="21">
        <f>SUM(G13:L13)-34-39</f>
        <v>165</v>
      </c>
    </row>
    <row r="14" spans="1:13" x14ac:dyDescent="0.2">
      <c r="A14" s="19">
        <v>12</v>
      </c>
      <c r="B14" s="26">
        <v>12</v>
      </c>
      <c r="C14" s="20" t="s">
        <v>193</v>
      </c>
      <c r="D14" s="20" t="s">
        <v>202</v>
      </c>
      <c r="E14" s="20" t="s">
        <v>74</v>
      </c>
      <c r="F14" s="26" t="s">
        <v>27</v>
      </c>
      <c r="G14" s="19">
        <v>37</v>
      </c>
      <c r="H14" s="19">
        <v>38</v>
      </c>
      <c r="I14" s="19">
        <v>0</v>
      </c>
      <c r="J14" s="19">
        <v>41</v>
      </c>
      <c r="K14" s="19">
        <v>41</v>
      </c>
      <c r="L14" s="19">
        <v>0</v>
      </c>
      <c r="M14" s="21">
        <f>SUM(G14:L14)</f>
        <v>157</v>
      </c>
    </row>
    <row r="15" spans="1:13" x14ac:dyDescent="0.2">
      <c r="A15" s="19">
        <v>13</v>
      </c>
      <c r="B15" s="26">
        <v>40</v>
      </c>
      <c r="C15" s="20" t="s">
        <v>420</v>
      </c>
      <c r="D15" s="20" t="s">
        <v>282</v>
      </c>
      <c r="E15" s="20" t="s">
        <v>283</v>
      </c>
      <c r="F15" s="26" t="s">
        <v>27</v>
      </c>
      <c r="G15" s="19">
        <v>35</v>
      </c>
      <c r="H15" s="19">
        <v>35</v>
      </c>
      <c r="I15" s="19">
        <v>43</v>
      </c>
      <c r="J15" s="19">
        <v>37</v>
      </c>
      <c r="K15" s="19">
        <v>37</v>
      </c>
      <c r="L15" s="19">
        <v>0</v>
      </c>
      <c r="M15" s="21">
        <f>SUM(G15:L15)-35</f>
        <v>152</v>
      </c>
    </row>
    <row r="16" spans="1:13" x14ac:dyDescent="0.2">
      <c r="A16" s="19">
        <v>13</v>
      </c>
      <c r="B16" s="26">
        <v>51</v>
      </c>
      <c r="C16" s="20" t="s">
        <v>93</v>
      </c>
      <c r="D16" s="20" t="s">
        <v>391</v>
      </c>
      <c r="E16" s="20" t="s">
        <v>88</v>
      </c>
      <c r="F16" s="26" t="s">
        <v>27</v>
      </c>
      <c r="G16" s="19">
        <v>33</v>
      </c>
      <c r="H16" s="19">
        <v>0</v>
      </c>
      <c r="I16" s="19">
        <v>38</v>
      </c>
      <c r="J16" s="19">
        <v>36</v>
      </c>
      <c r="K16" s="19">
        <v>36</v>
      </c>
      <c r="L16" s="19">
        <v>42</v>
      </c>
      <c r="M16" s="21">
        <f>SUM(G16:L16)-33</f>
        <v>152</v>
      </c>
    </row>
    <row r="17" spans="1:13" x14ac:dyDescent="0.2">
      <c r="A17" s="19">
        <v>15</v>
      </c>
      <c r="B17" s="19">
        <v>58</v>
      </c>
      <c r="C17" s="23" t="s">
        <v>502</v>
      </c>
      <c r="D17" s="23" t="s">
        <v>503</v>
      </c>
      <c r="E17" s="25" t="s">
        <v>506</v>
      </c>
      <c r="F17" s="19" t="s">
        <v>27</v>
      </c>
      <c r="G17" s="19">
        <v>0</v>
      </c>
      <c r="H17" s="19">
        <v>33</v>
      </c>
      <c r="I17" s="19">
        <v>36</v>
      </c>
      <c r="J17" s="19">
        <v>34</v>
      </c>
      <c r="K17" s="19">
        <v>34</v>
      </c>
      <c r="L17" s="19">
        <v>41</v>
      </c>
      <c r="M17" s="21">
        <f>SUM(G17:L17)-33</f>
        <v>145</v>
      </c>
    </row>
    <row r="18" spans="1:13" x14ac:dyDescent="0.2">
      <c r="A18" s="19">
        <v>16</v>
      </c>
      <c r="B18" s="19">
        <v>13</v>
      </c>
      <c r="C18" s="20" t="s">
        <v>289</v>
      </c>
      <c r="D18" s="20" t="s">
        <v>62</v>
      </c>
      <c r="E18" s="20" t="s">
        <v>16</v>
      </c>
      <c r="F18" s="26" t="s">
        <v>27</v>
      </c>
      <c r="G18" s="19">
        <v>30</v>
      </c>
      <c r="H18" s="19">
        <v>0</v>
      </c>
      <c r="I18" s="19">
        <v>37</v>
      </c>
      <c r="J18" s="19">
        <v>35</v>
      </c>
      <c r="K18" s="19">
        <v>35</v>
      </c>
      <c r="L18" s="19">
        <v>0</v>
      </c>
      <c r="M18" s="21">
        <f t="shared" ref="M18:M30" si="0">SUM(G18:L18)</f>
        <v>137</v>
      </c>
    </row>
    <row r="19" spans="1:13" x14ac:dyDescent="0.2">
      <c r="A19" s="4">
        <v>17</v>
      </c>
      <c r="B19" s="9">
        <v>65</v>
      </c>
      <c r="C19" s="2" t="s">
        <v>521</v>
      </c>
      <c r="D19" s="2" t="s">
        <v>522</v>
      </c>
      <c r="E19" s="2" t="s">
        <v>523</v>
      </c>
      <c r="F19" s="4" t="s">
        <v>27</v>
      </c>
      <c r="G19" s="4">
        <v>0</v>
      </c>
      <c r="H19" s="4">
        <v>0</v>
      </c>
      <c r="I19" s="4">
        <v>42</v>
      </c>
      <c r="J19" s="4">
        <v>38</v>
      </c>
      <c r="K19" s="4">
        <v>38</v>
      </c>
      <c r="L19" s="4">
        <v>0</v>
      </c>
      <c r="M19" s="6">
        <f t="shared" si="0"/>
        <v>118</v>
      </c>
    </row>
    <row r="20" spans="1:13" x14ac:dyDescent="0.2">
      <c r="A20" s="4">
        <v>18</v>
      </c>
      <c r="B20" s="9">
        <v>4</v>
      </c>
      <c r="C20" s="12" t="s">
        <v>414</v>
      </c>
      <c r="D20" s="12" t="s">
        <v>415</v>
      </c>
      <c r="E20" s="12" t="s">
        <v>15</v>
      </c>
      <c r="F20" s="9" t="s">
        <v>27</v>
      </c>
      <c r="G20" s="4">
        <v>43</v>
      </c>
      <c r="H20" s="4">
        <v>0</v>
      </c>
      <c r="I20" s="4">
        <v>44</v>
      </c>
      <c r="J20" s="4">
        <v>0</v>
      </c>
      <c r="K20" s="4">
        <v>0</v>
      </c>
      <c r="L20" s="4">
        <v>0</v>
      </c>
      <c r="M20" s="6">
        <f t="shared" si="0"/>
        <v>87</v>
      </c>
    </row>
    <row r="21" spans="1:13" x14ac:dyDescent="0.2">
      <c r="A21" s="4">
        <v>19</v>
      </c>
      <c r="B21" s="9">
        <v>30</v>
      </c>
      <c r="C21" s="12" t="s">
        <v>203</v>
      </c>
      <c r="D21" s="12" t="s">
        <v>259</v>
      </c>
      <c r="E21" s="12" t="s">
        <v>74</v>
      </c>
      <c r="F21" s="9" t="s">
        <v>27</v>
      </c>
      <c r="G21" s="4">
        <v>38</v>
      </c>
      <c r="H21" s="4">
        <v>39</v>
      </c>
      <c r="I21" s="4">
        <v>0</v>
      </c>
      <c r="J21" s="4">
        <v>0</v>
      </c>
      <c r="K21" s="4">
        <v>0</v>
      </c>
      <c r="L21" s="4">
        <v>0</v>
      </c>
      <c r="M21" s="6">
        <f t="shared" si="0"/>
        <v>77</v>
      </c>
    </row>
    <row r="22" spans="1:13" x14ac:dyDescent="0.2">
      <c r="A22" s="4">
        <v>20</v>
      </c>
      <c r="B22" s="1">
        <v>59</v>
      </c>
      <c r="C22" s="13" t="s">
        <v>93</v>
      </c>
      <c r="D22" s="13" t="s">
        <v>161</v>
      </c>
      <c r="E22" s="14" t="s">
        <v>16</v>
      </c>
      <c r="F22" s="1" t="s">
        <v>27</v>
      </c>
      <c r="G22" s="4">
        <v>0</v>
      </c>
      <c r="H22" s="4">
        <v>37</v>
      </c>
      <c r="I22" s="4">
        <v>39</v>
      </c>
      <c r="J22" s="4">
        <v>0</v>
      </c>
      <c r="K22" s="4">
        <v>0</v>
      </c>
      <c r="L22" s="4">
        <v>0</v>
      </c>
      <c r="M22" s="6">
        <f t="shared" si="0"/>
        <v>76</v>
      </c>
    </row>
    <row r="23" spans="1:13" x14ac:dyDescent="0.2">
      <c r="A23" s="4">
        <v>21</v>
      </c>
      <c r="B23" s="9">
        <v>71</v>
      </c>
      <c r="C23" s="2" t="s">
        <v>557</v>
      </c>
      <c r="D23" s="2" t="s">
        <v>558</v>
      </c>
      <c r="E23" s="2" t="s">
        <v>506</v>
      </c>
      <c r="F23" s="4" t="s">
        <v>27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46</v>
      </c>
      <c r="M23" s="6">
        <f t="shared" si="0"/>
        <v>46</v>
      </c>
    </row>
    <row r="24" spans="1:13" x14ac:dyDescent="0.2">
      <c r="A24" s="4">
        <v>22</v>
      </c>
      <c r="B24" s="9">
        <v>45</v>
      </c>
      <c r="C24" s="12" t="s">
        <v>201</v>
      </c>
      <c r="D24" s="12" t="s">
        <v>195</v>
      </c>
      <c r="E24" s="12" t="s">
        <v>74</v>
      </c>
      <c r="F24" s="9" t="s">
        <v>27</v>
      </c>
      <c r="G24" s="4">
        <v>42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6">
        <f t="shared" si="0"/>
        <v>42</v>
      </c>
    </row>
    <row r="25" spans="1:13" x14ac:dyDescent="0.2">
      <c r="A25" s="4">
        <v>23</v>
      </c>
      <c r="B25" s="9">
        <v>44</v>
      </c>
      <c r="C25" s="12" t="s">
        <v>288</v>
      </c>
      <c r="D25" s="12" t="s">
        <v>278</v>
      </c>
      <c r="E25" s="12" t="s">
        <v>100</v>
      </c>
      <c r="F25" s="9" t="s">
        <v>27</v>
      </c>
      <c r="G25" s="4">
        <v>41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6">
        <f t="shared" si="0"/>
        <v>41</v>
      </c>
    </row>
    <row r="26" spans="1:13" x14ac:dyDescent="0.2">
      <c r="A26" s="4">
        <v>24</v>
      </c>
      <c r="B26" s="1">
        <v>53</v>
      </c>
      <c r="C26" s="14" t="s">
        <v>498</v>
      </c>
      <c r="D26" s="14" t="s">
        <v>499</v>
      </c>
      <c r="E26" s="14" t="s">
        <v>20</v>
      </c>
      <c r="F26" s="1" t="s">
        <v>27</v>
      </c>
      <c r="G26" s="4">
        <v>0</v>
      </c>
      <c r="H26" s="4">
        <v>36</v>
      </c>
      <c r="I26" s="4">
        <v>0</v>
      </c>
      <c r="J26" s="4">
        <v>0</v>
      </c>
      <c r="K26" s="4">
        <v>0</v>
      </c>
      <c r="L26" s="4">
        <v>0</v>
      </c>
      <c r="M26" s="6">
        <f t="shared" si="0"/>
        <v>36</v>
      </c>
    </row>
    <row r="27" spans="1:13" x14ac:dyDescent="0.2">
      <c r="A27" s="4">
        <v>25</v>
      </c>
      <c r="B27" s="1">
        <v>57</v>
      </c>
      <c r="C27" s="13" t="s">
        <v>500</v>
      </c>
      <c r="D27" s="13" t="s">
        <v>501</v>
      </c>
      <c r="E27" s="14" t="s">
        <v>37</v>
      </c>
      <c r="F27" s="1" t="s">
        <v>27</v>
      </c>
      <c r="G27" s="4">
        <v>0</v>
      </c>
      <c r="H27" s="4">
        <v>34</v>
      </c>
      <c r="I27" s="4">
        <v>0</v>
      </c>
      <c r="J27" s="4">
        <v>0</v>
      </c>
      <c r="K27" s="4">
        <v>0</v>
      </c>
      <c r="L27" s="4">
        <v>0</v>
      </c>
      <c r="M27" s="6">
        <f t="shared" si="0"/>
        <v>34</v>
      </c>
    </row>
    <row r="28" spans="1:13" x14ac:dyDescent="0.2">
      <c r="A28" s="4">
        <v>26</v>
      </c>
      <c r="B28" s="9">
        <v>36</v>
      </c>
      <c r="C28" s="12" t="s">
        <v>424</v>
      </c>
      <c r="D28" s="12" t="s">
        <v>425</v>
      </c>
      <c r="E28" s="12" t="s">
        <v>148</v>
      </c>
      <c r="F28" s="9" t="s">
        <v>27</v>
      </c>
      <c r="G28" s="4">
        <v>32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6">
        <f t="shared" si="0"/>
        <v>32</v>
      </c>
    </row>
    <row r="29" spans="1:13" x14ac:dyDescent="0.2">
      <c r="A29" s="4">
        <v>26</v>
      </c>
      <c r="B29" s="1">
        <v>55</v>
      </c>
      <c r="C29" s="14" t="s">
        <v>287</v>
      </c>
      <c r="D29" s="14" t="s">
        <v>504</v>
      </c>
      <c r="E29" s="14" t="s">
        <v>505</v>
      </c>
      <c r="F29" s="1" t="s">
        <v>27</v>
      </c>
      <c r="G29" s="4">
        <v>0</v>
      </c>
      <c r="H29" s="4">
        <v>32</v>
      </c>
      <c r="I29" s="4">
        <v>0</v>
      </c>
      <c r="J29" s="4">
        <v>0</v>
      </c>
      <c r="K29" s="4">
        <v>0</v>
      </c>
      <c r="L29" s="4">
        <v>0</v>
      </c>
      <c r="M29" s="6">
        <f t="shared" si="0"/>
        <v>32</v>
      </c>
    </row>
    <row r="30" spans="1:13" x14ac:dyDescent="0.2">
      <c r="A30" s="4">
        <v>28</v>
      </c>
      <c r="B30" s="4">
        <v>48</v>
      </c>
      <c r="C30" s="11" t="s">
        <v>426</v>
      </c>
      <c r="D30" s="11" t="s">
        <v>427</v>
      </c>
      <c r="E30" s="11" t="s">
        <v>73</v>
      </c>
      <c r="F30" s="9" t="s">
        <v>27</v>
      </c>
      <c r="G30" s="4">
        <v>31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6">
        <f t="shared" si="0"/>
        <v>31</v>
      </c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30">
    <sortCondition descending="1" ref="M3:M30"/>
  </sortState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6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10" style="5" bestFit="1" customWidth="1"/>
    <col min="5" max="5" width="14.625" style="5" bestFit="1" customWidth="1"/>
    <col min="6" max="6" width="5.37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373</v>
      </c>
      <c r="C3" s="28" t="s">
        <v>58</v>
      </c>
      <c r="D3" s="28" t="s">
        <v>249</v>
      </c>
      <c r="E3" s="28" t="s">
        <v>37</v>
      </c>
      <c r="F3" s="27" t="s">
        <v>14</v>
      </c>
      <c r="G3" s="27">
        <v>47</v>
      </c>
      <c r="H3" s="27">
        <v>48</v>
      </c>
      <c r="I3" s="27">
        <v>49</v>
      </c>
      <c r="J3" s="27">
        <v>47</v>
      </c>
      <c r="K3" s="27">
        <v>47</v>
      </c>
      <c r="L3" s="27">
        <v>49</v>
      </c>
      <c r="M3" s="29">
        <f>SUM(G3:L3)-47-47</f>
        <v>193</v>
      </c>
    </row>
    <row r="4" spans="1:13" s="6" customFormat="1" x14ac:dyDescent="0.2">
      <c r="A4" s="27">
        <v>2</v>
      </c>
      <c r="B4" s="27">
        <v>291</v>
      </c>
      <c r="C4" s="28" t="s">
        <v>134</v>
      </c>
      <c r="D4" s="28" t="s">
        <v>115</v>
      </c>
      <c r="E4" s="28" t="s">
        <v>16</v>
      </c>
      <c r="F4" s="27" t="s">
        <v>290</v>
      </c>
      <c r="G4" s="27">
        <v>49</v>
      </c>
      <c r="H4" s="27">
        <v>47</v>
      </c>
      <c r="I4" s="27">
        <v>0</v>
      </c>
      <c r="J4" s="27">
        <v>46</v>
      </c>
      <c r="K4" s="27">
        <v>46</v>
      </c>
      <c r="L4" s="27">
        <v>0</v>
      </c>
      <c r="M4" s="29">
        <f>SUM(G4:L4)</f>
        <v>188</v>
      </c>
    </row>
    <row r="5" spans="1:13" x14ac:dyDescent="0.2">
      <c r="A5" s="39">
        <v>3</v>
      </c>
      <c r="B5" s="30">
        <v>343</v>
      </c>
      <c r="C5" s="31" t="s">
        <v>204</v>
      </c>
      <c r="D5" s="31" t="s">
        <v>62</v>
      </c>
      <c r="E5" s="31" t="s">
        <v>16</v>
      </c>
      <c r="F5" s="30" t="s">
        <v>84</v>
      </c>
      <c r="G5" s="30">
        <v>48</v>
      </c>
      <c r="H5" s="30">
        <v>0</v>
      </c>
      <c r="I5" s="30">
        <v>47</v>
      </c>
      <c r="J5" s="30">
        <v>45</v>
      </c>
      <c r="K5" s="30">
        <v>45</v>
      </c>
      <c r="L5" s="30">
        <v>0</v>
      </c>
      <c r="M5" s="32">
        <f>SUM(G5:L5)</f>
        <v>185</v>
      </c>
    </row>
    <row r="6" spans="1:13" x14ac:dyDescent="0.2">
      <c r="A6" s="33">
        <v>4</v>
      </c>
      <c r="B6" s="33">
        <v>359</v>
      </c>
      <c r="C6" s="40" t="s">
        <v>430</v>
      </c>
      <c r="D6" s="34" t="s">
        <v>230</v>
      </c>
      <c r="E6" s="34" t="s">
        <v>16</v>
      </c>
      <c r="F6" s="33" t="s">
        <v>81</v>
      </c>
      <c r="G6" s="33">
        <v>45</v>
      </c>
      <c r="H6" s="33">
        <v>45</v>
      </c>
      <c r="I6" s="33">
        <v>45</v>
      </c>
      <c r="J6" s="33">
        <v>0</v>
      </c>
      <c r="K6" s="33">
        <v>0</v>
      </c>
      <c r="L6" s="33">
        <v>42</v>
      </c>
      <c r="M6" s="35">
        <f>SUM(G6:L6)</f>
        <v>177</v>
      </c>
    </row>
    <row r="7" spans="1:13" x14ac:dyDescent="0.2">
      <c r="A7" s="30">
        <v>5</v>
      </c>
      <c r="B7" s="30">
        <v>322</v>
      </c>
      <c r="C7" s="31" t="s">
        <v>525</v>
      </c>
      <c r="D7" s="31" t="s">
        <v>271</v>
      </c>
      <c r="E7" s="31" t="s">
        <v>18</v>
      </c>
      <c r="F7" s="30" t="s">
        <v>13</v>
      </c>
      <c r="G7" s="30">
        <v>40</v>
      </c>
      <c r="H7" s="30">
        <v>38</v>
      </c>
      <c r="I7" s="30">
        <v>44</v>
      </c>
      <c r="J7" s="30">
        <v>44</v>
      </c>
      <c r="K7" s="30">
        <v>44</v>
      </c>
      <c r="L7" s="30">
        <v>44</v>
      </c>
      <c r="M7" s="32">
        <f>SUM(G7:L7)-38-40</f>
        <v>176</v>
      </c>
    </row>
    <row r="8" spans="1:13" x14ac:dyDescent="0.2">
      <c r="A8" s="19">
        <v>6</v>
      </c>
      <c r="B8" s="19">
        <v>353</v>
      </c>
      <c r="C8" s="20" t="s">
        <v>434</v>
      </c>
      <c r="D8" s="20" t="s">
        <v>273</v>
      </c>
      <c r="E8" s="20" t="s">
        <v>19</v>
      </c>
      <c r="F8" s="19" t="s">
        <v>85</v>
      </c>
      <c r="G8" s="19">
        <v>41</v>
      </c>
      <c r="H8" s="19">
        <v>35</v>
      </c>
      <c r="I8" s="19">
        <v>40</v>
      </c>
      <c r="J8" s="19">
        <v>43</v>
      </c>
      <c r="K8" s="19">
        <v>43</v>
      </c>
      <c r="L8" s="19">
        <v>45</v>
      </c>
      <c r="M8" s="21">
        <f>SUM(G8:L8)-35-40</f>
        <v>172</v>
      </c>
    </row>
    <row r="9" spans="1:13" x14ac:dyDescent="0.2">
      <c r="A9" s="19">
        <v>7</v>
      </c>
      <c r="B9" s="19">
        <v>323</v>
      </c>
      <c r="C9" s="20" t="s">
        <v>291</v>
      </c>
      <c r="D9" s="20" t="s">
        <v>115</v>
      </c>
      <c r="E9" s="20" t="s">
        <v>16</v>
      </c>
      <c r="F9" s="19" t="s">
        <v>84</v>
      </c>
      <c r="G9" s="19">
        <v>43</v>
      </c>
      <c r="H9" s="19">
        <v>43</v>
      </c>
      <c r="I9" s="19">
        <v>43</v>
      </c>
      <c r="J9" s="19">
        <v>41</v>
      </c>
      <c r="K9" s="19">
        <v>41</v>
      </c>
      <c r="L9" s="19">
        <v>0</v>
      </c>
      <c r="M9" s="21">
        <f>SUM(G9:L9)-41</f>
        <v>170</v>
      </c>
    </row>
    <row r="10" spans="1:13" x14ac:dyDescent="0.2">
      <c r="A10" s="19">
        <v>8</v>
      </c>
      <c r="B10" s="19">
        <v>330</v>
      </c>
      <c r="C10" s="20" t="s">
        <v>435</v>
      </c>
      <c r="D10" s="20" t="s">
        <v>210</v>
      </c>
      <c r="E10" s="20" t="s">
        <v>37</v>
      </c>
      <c r="F10" s="19" t="s">
        <v>82</v>
      </c>
      <c r="G10" s="19">
        <v>39</v>
      </c>
      <c r="H10" s="19">
        <v>39</v>
      </c>
      <c r="I10" s="19">
        <v>42</v>
      </c>
      <c r="J10" s="19">
        <v>42</v>
      </c>
      <c r="K10" s="19">
        <v>42</v>
      </c>
      <c r="L10" s="19">
        <v>41</v>
      </c>
      <c r="M10" s="21">
        <f>SUM(G10:L10)-39-39</f>
        <v>167</v>
      </c>
    </row>
    <row r="11" spans="1:13" x14ac:dyDescent="0.2">
      <c r="A11" s="19">
        <v>9</v>
      </c>
      <c r="B11" s="19">
        <v>317</v>
      </c>
      <c r="C11" s="20" t="s">
        <v>432</v>
      </c>
      <c r="D11" s="20" t="s">
        <v>433</v>
      </c>
      <c r="E11" s="20" t="s">
        <v>37</v>
      </c>
      <c r="F11" s="19" t="s">
        <v>82</v>
      </c>
      <c r="G11" s="19">
        <v>42</v>
      </c>
      <c r="H11" s="19">
        <v>40</v>
      </c>
      <c r="I11" s="19">
        <v>0</v>
      </c>
      <c r="J11" s="19">
        <v>39</v>
      </c>
      <c r="K11" s="19">
        <v>39</v>
      </c>
      <c r="L11" s="19">
        <v>0</v>
      </c>
      <c r="M11" s="21">
        <f>SUM(G11:L11)</f>
        <v>160</v>
      </c>
    </row>
    <row r="12" spans="1:13" x14ac:dyDescent="0.2">
      <c r="A12" s="19">
        <v>9</v>
      </c>
      <c r="B12" s="19">
        <v>360</v>
      </c>
      <c r="C12" s="20" t="s">
        <v>436</v>
      </c>
      <c r="D12" s="20" t="s">
        <v>244</v>
      </c>
      <c r="E12" s="20" t="s">
        <v>16</v>
      </c>
      <c r="F12" s="19" t="s">
        <v>82</v>
      </c>
      <c r="G12" s="19">
        <v>38</v>
      </c>
      <c r="H12" s="19">
        <v>37</v>
      </c>
      <c r="I12" s="19">
        <v>41</v>
      </c>
      <c r="J12" s="19">
        <v>40</v>
      </c>
      <c r="K12" s="19">
        <v>40</v>
      </c>
      <c r="L12" s="19">
        <v>39</v>
      </c>
      <c r="M12" s="21">
        <f>SUM(G12:L12)-37-38</f>
        <v>160</v>
      </c>
    </row>
    <row r="13" spans="1:13" x14ac:dyDescent="0.2">
      <c r="A13" s="19">
        <v>11</v>
      </c>
      <c r="B13" s="19">
        <v>399</v>
      </c>
      <c r="C13" s="22" t="s">
        <v>434</v>
      </c>
      <c r="D13" s="22" t="s">
        <v>509</v>
      </c>
      <c r="E13" s="24" t="s">
        <v>19</v>
      </c>
      <c r="F13" s="19" t="s">
        <v>85</v>
      </c>
      <c r="G13" s="19">
        <v>0</v>
      </c>
      <c r="H13" s="19">
        <v>36</v>
      </c>
      <c r="I13" s="19">
        <v>39</v>
      </c>
      <c r="J13" s="19">
        <v>38</v>
      </c>
      <c r="K13" s="19">
        <v>38</v>
      </c>
      <c r="L13" s="19">
        <v>40</v>
      </c>
      <c r="M13" s="21">
        <f>SUM(G13:L13)-36</f>
        <v>155</v>
      </c>
    </row>
    <row r="14" spans="1:13" x14ac:dyDescent="0.2">
      <c r="A14" s="19">
        <v>12</v>
      </c>
      <c r="B14" s="19">
        <v>292</v>
      </c>
      <c r="C14" s="20" t="s">
        <v>209</v>
      </c>
      <c r="D14" s="20" t="s">
        <v>214</v>
      </c>
      <c r="E14" s="20" t="s">
        <v>10</v>
      </c>
      <c r="F14" s="19" t="s">
        <v>290</v>
      </c>
      <c r="G14" s="19">
        <v>35</v>
      </c>
      <c r="H14" s="19">
        <v>31</v>
      </c>
      <c r="I14" s="19">
        <v>38</v>
      </c>
      <c r="J14" s="19">
        <v>37</v>
      </c>
      <c r="K14" s="19">
        <v>37</v>
      </c>
      <c r="L14" s="19">
        <v>37</v>
      </c>
      <c r="M14" s="21">
        <f>SUM(G14:L14)-31-35</f>
        <v>149</v>
      </c>
    </row>
    <row r="15" spans="1:13" x14ac:dyDescent="0.2">
      <c r="A15" s="19">
        <v>13</v>
      </c>
      <c r="B15" s="19">
        <v>407</v>
      </c>
      <c r="C15" s="22" t="s">
        <v>213</v>
      </c>
      <c r="D15" s="22" t="s">
        <v>503</v>
      </c>
      <c r="E15" s="23" t="s">
        <v>37</v>
      </c>
      <c r="F15" s="19" t="s">
        <v>85</v>
      </c>
      <c r="G15" s="19">
        <v>0</v>
      </c>
      <c r="H15" s="19">
        <v>33</v>
      </c>
      <c r="I15" s="19">
        <v>37</v>
      </c>
      <c r="J15" s="19">
        <v>36</v>
      </c>
      <c r="K15" s="19">
        <v>36</v>
      </c>
      <c r="L15" s="19">
        <v>38</v>
      </c>
      <c r="M15" s="21">
        <f>SUM(G15:L15)-33</f>
        <v>147</v>
      </c>
    </row>
    <row r="16" spans="1:13" x14ac:dyDescent="0.2">
      <c r="A16" s="4">
        <v>14</v>
      </c>
      <c r="B16" s="9">
        <v>444</v>
      </c>
      <c r="C16" s="3" t="s">
        <v>40</v>
      </c>
      <c r="D16" s="3" t="s">
        <v>551</v>
      </c>
      <c r="E16" s="3" t="s">
        <v>20</v>
      </c>
      <c r="F16" s="17" t="s">
        <v>14</v>
      </c>
      <c r="G16" s="4">
        <v>0</v>
      </c>
      <c r="H16" s="4">
        <v>0</v>
      </c>
      <c r="I16" s="4">
        <v>0</v>
      </c>
      <c r="J16" s="4">
        <v>49</v>
      </c>
      <c r="K16" s="4">
        <v>49</v>
      </c>
      <c r="L16" s="4">
        <v>50</v>
      </c>
      <c r="M16" s="6">
        <f t="shared" ref="M16:M33" si="0">SUM(G16:L16)</f>
        <v>148</v>
      </c>
    </row>
    <row r="17" spans="1:13" x14ac:dyDescent="0.2">
      <c r="A17" s="4">
        <v>15</v>
      </c>
      <c r="B17" s="1">
        <v>365</v>
      </c>
      <c r="C17" s="11" t="s">
        <v>431</v>
      </c>
      <c r="D17" s="11" t="s">
        <v>177</v>
      </c>
      <c r="E17" s="11" t="s">
        <v>16</v>
      </c>
      <c r="F17" s="1" t="s">
        <v>82</v>
      </c>
      <c r="G17" s="4">
        <v>44</v>
      </c>
      <c r="H17" s="4">
        <v>46</v>
      </c>
      <c r="I17" s="4">
        <v>0</v>
      </c>
      <c r="J17" s="4">
        <v>0</v>
      </c>
      <c r="K17" s="4">
        <v>0</v>
      </c>
      <c r="L17" s="4">
        <v>43</v>
      </c>
      <c r="M17" s="6">
        <f t="shared" si="0"/>
        <v>133</v>
      </c>
    </row>
    <row r="18" spans="1:13" x14ac:dyDescent="0.2">
      <c r="A18" s="4">
        <v>16</v>
      </c>
      <c r="B18" s="1">
        <v>442</v>
      </c>
      <c r="C18" s="5" t="s">
        <v>553</v>
      </c>
      <c r="D18" s="5" t="s">
        <v>172</v>
      </c>
      <c r="E18" s="5" t="s">
        <v>18</v>
      </c>
      <c r="F18" s="17" t="s">
        <v>13</v>
      </c>
      <c r="G18" s="4">
        <v>0</v>
      </c>
      <c r="H18" s="4">
        <v>0</v>
      </c>
      <c r="I18" s="4">
        <v>0</v>
      </c>
      <c r="J18" s="4">
        <v>35</v>
      </c>
      <c r="K18" s="4">
        <v>35</v>
      </c>
      <c r="L18" s="4">
        <v>46</v>
      </c>
      <c r="M18" s="6">
        <f t="shared" si="0"/>
        <v>116</v>
      </c>
    </row>
    <row r="19" spans="1:13" x14ac:dyDescent="0.2">
      <c r="A19" s="4">
        <v>17</v>
      </c>
      <c r="B19" s="9">
        <v>349</v>
      </c>
      <c r="C19" s="3" t="s">
        <v>58</v>
      </c>
      <c r="D19" s="3" t="s">
        <v>220</v>
      </c>
      <c r="E19" s="18" t="s">
        <v>37</v>
      </c>
      <c r="F19" s="17" t="s">
        <v>11</v>
      </c>
      <c r="G19" s="4">
        <v>0</v>
      </c>
      <c r="H19" s="4">
        <v>0</v>
      </c>
      <c r="I19" s="4">
        <v>0</v>
      </c>
      <c r="J19" s="4">
        <v>50</v>
      </c>
      <c r="K19" s="4">
        <v>50</v>
      </c>
      <c r="L19" s="4">
        <v>0</v>
      </c>
      <c r="M19" s="6">
        <f t="shared" si="0"/>
        <v>100</v>
      </c>
    </row>
    <row r="20" spans="1:13" x14ac:dyDescent="0.2">
      <c r="A20" s="4">
        <v>18</v>
      </c>
      <c r="B20" s="1">
        <v>376</v>
      </c>
      <c r="C20" s="11" t="s">
        <v>428</v>
      </c>
      <c r="D20" s="11" t="s">
        <v>429</v>
      </c>
      <c r="E20" s="11" t="s">
        <v>37</v>
      </c>
      <c r="F20" s="1" t="s">
        <v>11</v>
      </c>
      <c r="G20" s="4">
        <v>50</v>
      </c>
      <c r="H20" s="4">
        <v>49</v>
      </c>
      <c r="I20" s="4">
        <v>0</v>
      </c>
      <c r="J20" s="4">
        <v>0</v>
      </c>
      <c r="K20" s="4">
        <v>0</v>
      </c>
      <c r="L20" s="4">
        <v>0</v>
      </c>
      <c r="M20" s="6">
        <f t="shared" si="0"/>
        <v>99</v>
      </c>
    </row>
    <row r="21" spans="1:13" x14ac:dyDescent="0.2">
      <c r="A21" s="4">
        <v>19</v>
      </c>
      <c r="B21" s="8">
        <v>446</v>
      </c>
      <c r="C21" s="5" t="s">
        <v>552</v>
      </c>
      <c r="D21" s="5" t="s">
        <v>544</v>
      </c>
      <c r="E21" s="5" t="s">
        <v>37</v>
      </c>
      <c r="F21" s="17" t="s">
        <v>12</v>
      </c>
      <c r="G21" s="4">
        <v>0</v>
      </c>
      <c r="H21" s="4">
        <v>0</v>
      </c>
      <c r="I21" s="4">
        <v>0</v>
      </c>
      <c r="J21" s="4">
        <v>48</v>
      </c>
      <c r="K21" s="4">
        <v>48</v>
      </c>
      <c r="L21" s="4">
        <v>0</v>
      </c>
      <c r="M21" s="6">
        <f t="shared" si="0"/>
        <v>96</v>
      </c>
    </row>
    <row r="22" spans="1:13" x14ac:dyDescent="0.2">
      <c r="A22" s="4">
        <v>19</v>
      </c>
      <c r="B22" s="9">
        <v>430</v>
      </c>
      <c r="C22" s="2" t="s">
        <v>438</v>
      </c>
      <c r="D22" s="2" t="s">
        <v>276</v>
      </c>
      <c r="E22" s="2" t="s">
        <v>16</v>
      </c>
      <c r="F22" s="4" t="s">
        <v>14</v>
      </c>
      <c r="G22" s="4">
        <v>0</v>
      </c>
      <c r="H22" s="4">
        <v>0</v>
      </c>
      <c r="I22" s="4">
        <v>48</v>
      </c>
      <c r="J22" s="4">
        <v>0</v>
      </c>
      <c r="K22" s="4">
        <v>0</v>
      </c>
      <c r="L22" s="4">
        <v>48</v>
      </c>
      <c r="M22" s="6">
        <f t="shared" si="0"/>
        <v>96</v>
      </c>
    </row>
    <row r="23" spans="1:13" x14ac:dyDescent="0.2">
      <c r="A23" s="4">
        <v>21</v>
      </c>
      <c r="B23" s="1">
        <v>320</v>
      </c>
      <c r="C23" s="11" t="s">
        <v>437</v>
      </c>
      <c r="D23" s="11" t="s">
        <v>438</v>
      </c>
      <c r="E23" s="11" t="s">
        <v>37</v>
      </c>
      <c r="F23" s="1" t="s">
        <v>81</v>
      </c>
      <c r="G23" s="4">
        <v>37</v>
      </c>
      <c r="H23" s="4">
        <v>41</v>
      </c>
      <c r="I23" s="4">
        <v>0</v>
      </c>
      <c r="J23" s="4">
        <v>0</v>
      </c>
      <c r="K23" s="4">
        <v>0</v>
      </c>
      <c r="L23" s="4">
        <v>0</v>
      </c>
      <c r="M23" s="6">
        <f t="shared" si="0"/>
        <v>78</v>
      </c>
    </row>
    <row r="24" spans="1:13" x14ac:dyDescent="0.2">
      <c r="A24" s="4">
        <v>22</v>
      </c>
      <c r="B24" s="1">
        <v>404</v>
      </c>
      <c r="C24" s="2" t="s">
        <v>510</v>
      </c>
      <c r="D24" s="2" t="s">
        <v>230</v>
      </c>
      <c r="E24" s="13" t="s">
        <v>16</v>
      </c>
      <c r="F24" s="1" t="s">
        <v>84</v>
      </c>
      <c r="G24" s="4">
        <v>0</v>
      </c>
      <c r="H24" s="4">
        <v>34</v>
      </c>
      <c r="I24" s="4">
        <v>0</v>
      </c>
      <c r="J24" s="4">
        <v>0</v>
      </c>
      <c r="K24" s="4">
        <v>0</v>
      </c>
      <c r="L24" s="4">
        <v>36</v>
      </c>
      <c r="M24" s="6">
        <f t="shared" si="0"/>
        <v>70</v>
      </c>
    </row>
    <row r="25" spans="1:13" x14ac:dyDescent="0.2">
      <c r="A25" s="4">
        <v>23</v>
      </c>
      <c r="B25" s="1">
        <v>408</v>
      </c>
      <c r="C25" s="2" t="s">
        <v>507</v>
      </c>
      <c r="D25" s="2" t="s">
        <v>87</v>
      </c>
      <c r="E25" s="13" t="s">
        <v>37</v>
      </c>
      <c r="F25" s="1" t="s">
        <v>14</v>
      </c>
      <c r="G25" s="4">
        <v>0</v>
      </c>
      <c r="H25" s="4">
        <v>50</v>
      </c>
      <c r="I25" s="4">
        <v>0</v>
      </c>
      <c r="J25" s="4">
        <v>0</v>
      </c>
      <c r="K25" s="4">
        <v>0</v>
      </c>
      <c r="L25" s="4">
        <v>0</v>
      </c>
      <c r="M25" s="6">
        <f t="shared" si="0"/>
        <v>50</v>
      </c>
    </row>
    <row r="26" spans="1:13" x14ac:dyDescent="0.2">
      <c r="A26" s="4">
        <v>23</v>
      </c>
      <c r="B26" s="9">
        <v>429</v>
      </c>
      <c r="C26" s="2" t="s">
        <v>41</v>
      </c>
      <c r="D26" s="2" t="s">
        <v>524</v>
      </c>
      <c r="E26" s="2" t="s">
        <v>16</v>
      </c>
      <c r="F26" s="4" t="s">
        <v>13</v>
      </c>
      <c r="G26" s="4">
        <v>0</v>
      </c>
      <c r="H26" s="4">
        <v>0</v>
      </c>
      <c r="I26" s="4">
        <v>50</v>
      </c>
      <c r="J26" s="4">
        <v>0</v>
      </c>
      <c r="K26" s="4">
        <v>0</v>
      </c>
      <c r="L26" s="4">
        <v>0</v>
      </c>
      <c r="M26" s="6">
        <f t="shared" si="0"/>
        <v>50</v>
      </c>
    </row>
    <row r="27" spans="1:13" x14ac:dyDescent="0.2">
      <c r="A27" s="4">
        <v>25</v>
      </c>
      <c r="B27" s="9">
        <v>449</v>
      </c>
      <c r="C27" s="2" t="s">
        <v>108</v>
      </c>
      <c r="D27" s="2" t="s">
        <v>225</v>
      </c>
      <c r="E27" s="2" t="s">
        <v>16</v>
      </c>
      <c r="F27" s="4" t="s">
        <v>13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47</v>
      </c>
      <c r="M27" s="6">
        <f t="shared" si="0"/>
        <v>47</v>
      </c>
    </row>
    <row r="28" spans="1:13" x14ac:dyDescent="0.2">
      <c r="A28" s="4">
        <v>26</v>
      </c>
      <c r="B28" s="1">
        <v>364</v>
      </c>
      <c r="C28" s="11" t="s">
        <v>260</v>
      </c>
      <c r="D28" s="11" t="s">
        <v>107</v>
      </c>
      <c r="E28" s="11" t="s">
        <v>10</v>
      </c>
      <c r="F28" s="1" t="s">
        <v>14</v>
      </c>
      <c r="G28" s="4">
        <v>46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6">
        <f t="shared" si="0"/>
        <v>46</v>
      </c>
    </row>
    <row r="29" spans="1:13" x14ac:dyDescent="0.2">
      <c r="A29" s="4">
        <v>26</v>
      </c>
      <c r="B29" s="9">
        <v>341</v>
      </c>
      <c r="C29" s="2" t="s">
        <v>265</v>
      </c>
      <c r="D29" s="2" t="s">
        <v>308</v>
      </c>
      <c r="E29" s="10" t="s">
        <v>10</v>
      </c>
      <c r="F29" s="4" t="s">
        <v>12</v>
      </c>
      <c r="G29" s="4">
        <v>0</v>
      </c>
      <c r="H29" s="4">
        <v>0</v>
      </c>
      <c r="I29" s="4">
        <v>46</v>
      </c>
      <c r="J29" s="4">
        <v>0</v>
      </c>
      <c r="K29" s="4">
        <v>0</v>
      </c>
      <c r="L29" s="4">
        <v>0</v>
      </c>
      <c r="M29" s="6">
        <f t="shared" si="0"/>
        <v>46</v>
      </c>
    </row>
    <row r="30" spans="1:13" x14ac:dyDescent="0.2">
      <c r="A30" s="4">
        <v>28</v>
      </c>
      <c r="B30" s="1">
        <v>421</v>
      </c>
      <c r="C30" s="2" t="s">
        <v>42</v>
      </c>
      <c r="D30" s="2" t="s">
        <v>97</v>
      </c>
      <c r="E30" s="13" t="s">
        <v>37</v>
      </c>
      <c r="F30" s="1" t="s">
        <v>12</v>
      </c>
      <c r="G30" s="4">
        <v>0</v>
      </c>
      <c r="H30" s="4">
        <v>44</v>
      </c>
      <c r="I30" s="4">
        <v>0</v>
      </c>
      <c r="J30" s="4">
        <v>0</v>
      </c>
      <c r="K30" s="4">
        <v>0</v>
      </c>
      <c r="L30" s="4">
        <v>0</v>
      </c>
      <c r="M30" s="6">
        <f t="shared" si="0"/>
        <v>44</v>
      </c>
    </row>
    <row r="31" spans="1:13" x14ac:dyDescent="0.2">
      <c r="A31" s="4">
        <v>29</v>
      </c>
      <c r="B31" s="1">
        <v>414</v>
      </c>
      <c r="C31" s="2" t="s">
        <v>508</v>
      </c>
      <c r="D31" s="2" t="s">
        <v>485</v>
      </c>
      <c r="E31" s="13" t="s">
        <v>15</v>
      </c>
      <c r="F31" s="1" t="s">
        <v>82</v>
      </c>
      <c r="G31" s="4">
        <v>0</v>
      </c>
      <c r="H31" s="4">
        <v>42</v>
      </c>
      <c r="I31" s="4">
        <v>0</v>
      </c>
      <c r="J31" s="4">
        <v>0</v>
      </c>
      <c r="K31" s="4">
        <v>0</v>
      </c>
      <c r="L31" s="4">
        <v>0</v>
      </c>
      <c r="M31" s="6">
        <f t="shared" si="0"/>
        <v>42</v>
      </c>
    </row>
    <row r="32" spans="1:13" x14ac:dyDescent="0.2">
      <c r="A32" s="4">
        <v>30</v>
      </c>
      <c r="B32" s="1">
        <v>319</v>
      </c>
      <c r="C32" s="11" t="s">
        <v>340</v>
      </c>
      <c r="D32" s="11" t="s">
        <v>395</v>
      </c>
      <c r="E32" s="11" t="s">
        <v>37</v>
      </c>
      <c r="F32" s="1" t="s">
        <v>84</v>
      </c>
      <c r="G32" s="4">
        <v>36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6">
        <f t="shared" si="0"/>
        <v>36</v>
      </c>
    </row>
    <row r="33" spans="1:13" x14ac:dyDescent="0.2">
      <c r="A33" s="4">
        <v>31</v>
      </c>
      <c r="B33" s="1">
        <v>422</v>
      </c>
      <c r="C33" s="2" t="s">
        <v>511</v>
      </c>
      <c r="D33" s="2" t="s">
        <v>97</v>
      </c>
      <c r="E33" s="13" t="s">
        <v>37</v>
      </c>
      <c r="F33" s="1" t="s">
        <v>85</v>
      </c>
      <c r="G33" s="4">
        <v>0</v>
      </c>
      <c r="H33" s="4">
        <v>32</v>
      </c>
      <c r="I33" s="4">
        <v>0</v>
      </c>
      <c r="J33" s="4">
        <v>0</v>
      </c>
      <c r="K33" s="4">
        <v>0</v>
      </c>
      <c r="L33" s="4">
        <v>0</v>
      </c>
      <c r="M33" s="6">
        <f t="shared" si="0"/>
        <v>32</v>
      </c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33">
    <sortCondition descending="1" ref="M3:M33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40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10.25" style="5" bestFit="1" customWidth="1"/>
    <col min="5" max="5" width="14.625" style="5" bestFit="1" customWidth="1"/>
    <col min="6" max="6" width="5.37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300</v>
      </c>
      <c r="C3" s="28" t="s">
        <v>51</v>
      </c>
      <c r="D3" s="28" t="s">
        <v>132</v>
      </c>
      <c r="E3" s="28" t="s">
        <v>10</v>
      </c>
      <c r="F3" s="27" t="s">
        <v>81</v>
      </c>
      <c r="G3" s="27">
        <v>50</v>
      </c>
      <c r="H3" s="27">
        <v>0</v>
      </c>
      <c r="I3" s="27">
        <v>0</v>
      </c>
      <c r="J3" s="27">
        <v>50</v>
      </c>
      <c r="K3" s="27">
        <v>50</v>
      </c>
      <c r="L3" s="27">
        <v>50</v>
      </c>
      <c r="M3" s="29">
        <f>SUM(G3:L3)</f>
        <v>200</v>
      </c>
    </row>
    <row r="4" spans="1:13" s="6" customFormat="1" x14ac:dyDescent="0.2">
      <c r="A4" s="27">
        <v>2</v>
      </c>
      <c r="B4" s="27">
        <v>347</v>
      </c>
      <c r="C4" s="28" t="s">
        <v>287</v>
      </c>
      <c r="D4" s="28" t="s">
        <v>331</v>
      </c>
      <c r="E4" s="28" t="s">
        <v>16</v>
      </c>
      <c r="F4" s="27" t="s">
        <v>85</v>
      </c>
      <c r="G4" s="27">
        <v>47</v>
      </c>
      <c r="H4" s="27">
        <v>50</v>
      </c>
      <c r="I4" s="27">
        <v>50</v>
      </c>
      <c r="J4" s="27">
        <v>49</v>
      </c>
      <c r="K4" s="27">
        <v>49</v>
      </c>
      <c r="L4" s="27">
        <v>0</v>
      </c>
      <c r="M4" s="29">
        <f>SUM(G4:L4)-47</f>
        <v>198</v>
      </c>
    </row>
    <row r="5" spans="1:13" x14ac:dyDescent="0.2">
      <c r="A5" s="39">
        <v>3</v>
      </c>
      <c r="B5" s="39">
        <v>381</v>
      </c>
      <c r="C5" s="45" t="s">
        <v>209</v>
      </c>
      <c r="D5" s="45" t="s">
        <v>145</v>
      </c>
      <c r="E5" s="45" t="s">
        <v>37</v>
      </c>
      <c r="F5" s="39" t="s">
        <v>81</v>
      </c>
      <c r="G5" s="39">
        <v>46</v>
      </c>
      <c r="H5" s="39">
        <v>49</v>
      </c>
      <c r="I5" s="39">
        <v>49</v>
      </c>
      <c r="J5" s="39">
        <v>45</v>
      </c>
      <c r="K5" s="39">
        <v>45</v>
      </c>
      <c r="L5" s="39">
        <v>48</v>
      </c>
      <c r="M5" s="46">
        <f>SUM(G5:L5)-45-45</f>
        <v>192</v>
      </c>
    </row>
    <row r="6" spans="1:13" x14ac:dyDescent="0.2">
      <c r="A6" s="41">
        <v>4</v>
      </c>
      <c r="B6" s="41">
        <v>354</v>
      </c>
      <c r="C6" s="40" t="s">
        <v>269</v>
      </c>
      <c r="D6" s="40" t="s">
        <v>336</v>
      </c>
      <c r="E6" s="40" t="s">
        <v>37</v>
      </c>
      <c r="F6" s="41" t="s">
        <v>81</v>
      </c>
      <c r="G6" s="41">
        <v>37</v>
      </c>
      <c r="H6" s="41">
        <v>45</v>
      </c>
      <c r="I6" s="41">
        <v>48</v>
      </c>
      <c r="J6" s="41">
        <v>46</v>
      </c>
      <c r="K6" s="41">
        <v>46</v>
      </c>
      <c r="L6" s="41">
        <v>49</v>
      </c>
      <c r="M6" s="43">
        <f>SUM(G6:L6)-37-45</f>
        <v>189</v>
      </c>
    </row>
    <row r="7" spans="1:13" x14ac:dyDescent="0.2">
      <c r="A7" s="27">
        <v>5</v>
      </c>
      <c r="B7" s="27">
        <v>352</v>
      </c>
      <c r="C7" s="28" t="s">
        <v>333</v>
      </c>
      <c r="D7" s="28" t="s">
        <v>225</v>
      </c>
      <c r="E7" s="28" t="s">
        <v>16</v>
      </c>
      <c r="F7" s="27" t="s">
        <v>82</v>
      </c>
      <c r="G7" s="27">
        <v>41</v>
      </c>
      <c r="H7" s="27">
        <v>47</v>
      </c>
      <c r="I7" s="27">
        <v>45</v>
      </c>
      <c r="J7" s="27">
        <v>43</v>
      </c>
      <c r="K7" s="27">
        <v>43</v>
      </c>
      <c r="L7" s="27">
        <v>46</v>
      </c>
      <c r="M7" s="29">
        <f>SUM(G7:L7)-41-43</f>
        <v>181</v>
      </c>
    </row>
    <row r="8" spans="1:13" x14ac:dyDescent="0.2">
      <c r="A8" s="27">
        <v>6</v>
      </c>
      <c r="B8" s="27">
        <v>358</v>
      </c>
      <c r="C8" s="28" t="s">
        <v>334</v>
      </c>
      <c r="D8" s="28" t="s">
        <v>335</v>
      </c>
      <c r="E8" s="28" t="s">
        <v>18</v>
      </c>
      <c r="F8" s="27" t="s">
        <v>83</v>
      </c>
      <c r="G8" s="27">
        <v>39</v>
      </c>
      <c r="H8" s="27">
        <v>0</v>
      </c>
      <c r="I8" s="27">
        <v>46</v>
      </c>
      <c r="J8" s="27">
        <v>42</v>
      </c>
      <c r="K8" s="27">
        <v>42</v>
      </c>
      <c r="L8" s="27">
        <v>44</v>
      </c>
      <c r="M8" s="29">
        <f>SUM(G8:L8)-39</f>
        <v>174</v>
      </c>
    </row>
    <row r="9" spans="1:13" x14ac:dyDescent="0.2">
      <c r="A9" s="39">
        <v>7</v>
      </c>
      <c r="B9" s="39">
        <v>377</v>
      </c>
      <c r="C9" s="45" t="s">
        <v>152</v>
      </c>
      <c r="D9" s="45" t="s">
        <v>153</v>
      </c>
      <c r="E9" s="45" t="s">
        <v>20</v>
      </c>
      <c r="F9" s="39" t="s">
        <v>82</v>
      </c>
      <c r="G9" s="39">
        <v>40</v>
      </c>
      <c r="H9" s="39">
        <v>46</v>
      </c>
      <c r="I9" s="39">
        <v>47</v>
      </c>
      <c r="J9" s="39">
        <v>40</v>
      </c>
      <c r="K9" s="39">
        <v>40</v>
      </c>
      <c r="L9" s="39">
        <v>0</v>
      </c>
      <c r="M9" s="46">
        <f>SUM(G9:L9)-40</f>
        <v>173</v>
      </c>
    </row>
    <row r="10" spans="1:13" x14ac:dyDescent="0.2">
      <c r="A10" s="39">
        <v>8</v>
      </c>
      <c r="B10" s="39">
        <v>328</v>
      </c>
      <c r="C10" s="45" t="s">
        <v>339</v>
      </c>
      <c r="D10" s="45" t="s">
        <v>208</v>
      </c>
      <c r="E10" s="45" t="s">
        <v>37</v>
      </c>
      <c r="F10" s="39" t="s">
        <v>85</v>
      </c>
      <c r="G10" s="39">
        <v>35</v>
      </c>
      <c r="H10" s="39">
        <v>43</v>
      </c>
      <c r="I10" s="39">
        <v>44</v>
      </c>
      <c r="J10" s="39">
        <v>41</v>
      </c>
      <c r="K10" s="39">
        <v>41</v>
      </c>
      <c r="L10" s="39">
        <v>43</v>
      </c>
      <c r="M10" s="46">
        <f>SUM(G10:L10)-35-41</f>
        <v>171</v>
      </c>
    </row>
    <row r="11" spans="1:13" x14ac:dyDescent="0.2">
      <c r="A11" s="41">
        <v>9</v>
      </c>
      <c r="B11" s="41">
        <v>334</v>
      </c>
      <c r="C11" s="40" t="s">
        <v>98</v>
      </c>
      <c r="D11" s="40" t="s">
        <v>136</v>
      </c>
      <c r="E11" s="40" t="s">
        <v>20</v>
      </c>
      <c r="F11" s="41" t="s">
        <v>82</v>
      </c>
      <c r="G11" s="41">
        <v>29</v>
      </c>
      <c r="H11" s="41">
        <v>41</v>
      </c>
      <c r="I11" s="41">
        <v>43</v>
      </c>
      <c r="J11" s="41">
        <v>39</v>
      </c>
      <c r="K11" s="41">
        <v>39</v>
      </c>
      <c r="L11" s="41">
        <v>42</v>
      </c>
      <c r="M11" s="43">
        <f>SUM(G11:L11)-29-39</f>
        <v>165</v>
      </c>
    </row>
    <row r="12" spans="1:13" x14ac:dyDescent="0.2">
      <c r="A12" s="27">
        <v>10</v>
      </c>
      <c r="B12" s="27">
        <v>338</v>
      </c>
      <c r="C12" s="28" t="s">
        <v>345</v>
      </c>
      <c r="D12" s="28" t="s">
        <v>322</v>
      </c>
      <c r="E12" s="28" t="s">
        <v>19</v>
      </c>
      <c r="F12" s="27" t="s">
        <v>84</v>
      </c>
      <c r="G12" s="27">
        <v>28</v>
      </c>
      <c r="H12" s="27">
        <v>42</v>
      </c>
      <c r="I12" s="27">
        <v>41</v>
      </c>
      <c r="J12" s="27">
        <v>38</v>
      </c>
      <c r="K12" s="27">
        <v>38</v>
      </c>
      <c r="L12" s="27">
        <v>41</v>
      </c>
      <c r="M12" s="29">
        <f>SUM(G12:L12)-28-38</f>
        <v>162</v>
      </c>
    </row>
    <row r="13" spans="1:13" x14ac:dyDescent="0.2">
      <c r="A13" s="41">
        <v>11</v>
      </c>
      <c r="B13" s="41">
        <v>331</v>
      </c>
      <c r="C13" s="40" t="s">
        <v>228</v>
      </c>
      <c r="D13" s="40" t="s">
        <v>229</v>
      </c>
      <c r="E13" s="40" t="s">
        <v>10</v>
      </c>
      <c r="F13" s="41" t="s">
        <v>85</v>
      </c>
      <c r="G13" s="41">
        <v>38</v>
      </c>
      <c r="H13" s="41">
        <v>44</v>
      </c>
      <c r="I13" s="41">
        <v>0</v>
      </c>
      <c r="J13" s="41">
        <v>37</v>
      </c>
      <c r="K13" s="41">
        <v>37</v>
      </c>
      <c r="L13" s="41">
        <v>0</v>
      </c>
      <c r="M13" s="43">
        <f>SUM(G13:L13)</f>
        <v>156</v>
      </c>
    </row>
    <row r="14" spans="1:13" x14ac:dyDescent="0.2">
      <c r="A14" s="39">
        <v>12</v>
      </c>
      <c r="B14" s="39">
        <v>314</v>
      </c>
      <c r="C14" s="45" t="s">
        <v>536</v>
      </c>
      <c r="D14" s="45" t="s">
        <v>270</v>
      </c>
      <c r="E14" s="45" t="s">
        <v>15</v>
      </c>
      <c r="F14" s="39" t="s">
        <v>83</v>
      </c>
      <c r="G14" s="39">
        <v>25</v>
      </c>
      <c r="H14" s="39">
        <v>39</v>
      </c>
      <c r="I14" s="39">
        <v>40</v>
      </c>
      <c r="J14" s="39">
        <v>36</v>
      </c>
      <c r="K14" s="39">
        <v>36</v>
      </c>
      <c r="L14" s="39">
        <v>0</v>
      </c>
      <c r="M14" s="46">
        <f>SUM(G14:L14)-25</f>
        <v>151</v>
      </c>
    </row>
    <row r="15" spans="1:13" x14ac:dyDescent="0.2">
      <c r="A15" s="39">
        <v>13</v>
      </c>
      <c r="B15" s="39">
        <v>332</v>
      </c>
      <c r="C15" s="45" t="s">
        <v>154</v>
      </c>
      <c r="D15" s="45" t="s">
        <v>233</v>
      </c>
      <c r="E15" s="45" t="s">
        <v>15</v>
      </c>
      <c r="F15" s="39" t="s">
        <v>84</v>
      </c>
      <c r="G15" s="39">
        <v>23</v>
      </c>
      <c r="H15" s="39">
        <v>35</v>
      </c>
      <c r="I15" s="39">
        <v>38</v>
      </c>
      <c r="J15" s="39">
        <v>35</v>
      </c>
      <c r="K15" s="39">
        <v>35</v>
      </c>
      <c r="L15" s="39">
        <v>0</v>
      </c>
      <c r="M15" s="46">
        <f>SUM(G15:L15)-23</f>
        <v>143</v>
      </c>
    </row>
    <row r="16" spans="1:13" x14ac:dyDescent="0.2">
      <c r="A16" s="19">
        <v>14</v>
      </c>
      <c r="B16" s="19">
        <v>335</v>
      </c>
      <c r="C16" s="20" t="s">
        <v>231</v>
      </c>
      <c r="D16" s="20" t="s">
        <v>232</v>
      </c>
      <c r="E16" s="20" t="s">
        <v>15</v>
      </c>
      <c r="F16" s="19" t="s">
        <v>82</v>
      </c>
      <c r="G16" s="19">
        <v>20</v>
      </c>
      <c r="H16" s="19">
        <v>34</v>
      </c>
      <c r="I16" s="19">
        <v>39</v>
      </c>
      <c r="J16" s="19">
        <v>34</v>
      </c>
      <c r="K16" s="19">
        <v>34</v>
      </c>
      <c r="L16" s="19">
        <v>0</v>
      </c>
      <c r="M16" s="21">
        <f>SUM(G16:L16)-20</f>
        <v>141</v>
      </c>
    </row>
    <row r="17" spans="1:13" x14ac:dyDescent="0.2">
      <c r="A17" s="4">
        <v>15</v>
      </c>
      <c r="B17" s="4">
        <v>363</v>
      </c>
      <c r="C17" s="12" t="s">
        <v>129</v>
      </c>
      <c r="D17" s="12" t="s">
        <v>130</v>
      </c>
      <c r="E17" s="12" t="s">
        <v>16</v>
      </c>
      <c r="F17" s="4" t="s">
        <v>82</v>
      </c>
      <c r="G17" s="4">
        <v>43</v>
      </c>
      <c r="H17" s="4">
        <v>0</v>
      </c>
      <c r="I17" s="4">
        <v>0</v>
      </c>
      <c r="J17" s="4">
        <v>47</v>
      </c>
      <c r="K17" s="4">
        <v>47</v>
      </c>
      <c r="L17" s="4">
        <v>0</v>
      </c>
      <c r="M17" s="6">
        <f t="shared" ref="M17:M40" si="0">SUM(G17:L17)</f>
        <v>137</v>
      </c>
    </row>
    <row r="18" spans="1:13" x14ac:dyDescent="0.2">
      <c r="A18" s="4">
        <v>16</v>
      </c>
      <c r="B18" s="1">
        <v>438</v>
      </c>
      <c r="C18" s="5" t="s">
        <v>535</v>
      </c>
      <c r="D18" s="5" t="s">
        <v>534</v>
      </c>
      <c r="E18" s="5" t="s">
        <v>10</v>
      </c>
      <c r="F18" s="17" t="s">
        <v>82</v>
      </c>
      <c r="G18" s="1">
        <v>0</v>
      </c>
      <c r="H18" s="1">
        <v>0</v>
      </c>
      <c r="I18" s="4">
        <v>0</v>
      </c>
      <c r="J18" s="1">
        <v>44</v>
      </c>
      <c r="K18" s="1">
        <v>44</v>
      </c>
      <c r="L18" s="1">
        <v>47</v>
      </c>
      <c r="M18" s="6">
        <f t="shared" si="0"/>
        <v>135</v>
      </c>
    </row>
    <row r="19" spans="1:13" x14ac:dyDescent="0.2">
      <c r="A19" s="4">
        <v>17</v>
      </c>
      <c r="B19" s="1">
        <v>443</v>
      </c>
      <c r="C19" s="5" t="s">
        <v>51</v>
      </c>
      <c r="D19" s="5" t="s">
        <v>533</v>
      </c>
      <c r="E19" s="5" t="s">
        <v>16</v>
      </c>
      <c r="F19" s="17" t="s">
        <v>81</v>
      </c>
      <c r="G19" s="1">
        <v>0</v>
      </c>
      <c r="H19" s="1">
        <v>0</v>
      </c>
      <c r="I19" s="4">
        <v>0</v>
      </c>
      <c r="J19" s="1">
        <v>48</v>
      </c>
      <c r="K19" s="1">
        <v>48</v>
      </c>
      <c r="L19" s="1">
        <v>0</v>
      </c>
      <c r="M19" s="6">
        <f t="shared" si="0"/>
        <v>96</v>
      </c>
    </row>
    <row r="20" spans="1:13" x14ac:dyDescent="0.2">
      <c r="A20" s="4">
        <v>18</v>
      </c>
      <c r="B20" s="1">
        <v>370</v>
      </c>
      <c r="C20" s="11" t="s">
        <v>213</v>
      </c>
      <c r="D20" s="11" t="s">
        <v>168</v>
      </c>
      <c r="E20" s="11" t="s">
        <v>18</v>
      </c>
      <c r="F20" s="1" t="s">
        <v>81</v>
      </c>
      <c r="G20" s="4">
        <v>44</v>
      </c>
      <c r="H20" s="4">
        <v>48</v>
      </c>
      <c r="I20" s="4">
        <v>0</v>
      </c>
      <c r="J20" s="4">
        <v>0</v>
      </c>
      <c r="K20" s="4">
        <v>0</v>
      </c>
      <c r="L20" s="4">
        <v>0</v>
      </c>
      <c r="M20" s="6">
        <f t="shared" si="0"/>
        <v>92</v>
      </c>
    </row>
    <row r="21" spans="1:13" x14ac:dyDescent="0.2">
      <c r="A21" s="4">
        <v>19</v>
      </c>
      <c r="B21" s="1">
        <v>355</v>
      </c>
      <c r="C21" s="11" t="s">
        <v>343</v>
      </c>
      <c r="D21" s="11" t="s">
        <v>344</v>
      </c>
      <c r="E21" s="11" t="s">
        <v>37</v>
      </c>
      <c r="F21" s="1" t="s">
        <v>81</v>
      </c>
      <c r="G21" s="4">
        <v>31</v>
      </c>
      <c r="H21" s="4">
        <v>0</v>
      </c>
      <c r="I21" s="4">
        <v>42</v>
      </c>
      <c r="J21" s="4">
        <v>0</v>
      </c>
      <c r="K21" s="4">
        <v>0</v>
      </c>
      <c r="L21" s="4">
        <v>0</v>
      </c>
      <c r="M21" s="6">
        <f t="shared" si="0"/>
        <v>73</v>
      </c>
    </row>
    <row r="22" spans="1:13" x14ac:dyDescent="0.2">
      <c r="A22" s="4">
        <v>20</v>
      </c>
      <c r="B22" s="1">
        <v>439</v>
      </c>
      <c r="C22" s="5" t="s">
        <v>537</v>
      </c>
      <c r="D22" s="5" t="s">
        <v>538</v>
      </c>
      <c r="E22" s="5" t="s">
        <v>37</v>
      </c>
      <c r="F22" s="17" t="s">
        <v>85</v>
      </c>
      <c r="G22" s="1">
        <v>0</v>
      </c>
      <c r="H22" s="1">
        <v>0</v>
      </c>
      <c r="I22" s="4">
        <v>0</v>
      </c>
      <c r="J22" s="1">
        <v>33</v>
      </c>
      <c r="K22" s="1">
        <v>33</v>
      </c>
      <c r="L22" s="1">
        <v>0</v>
      </c>
      <c r="M22" s="6">
        <f t="shared" si="0"/>
        <v>66</v>
      </c>
    </row>
    <row r="23" spans="1:13" x14ac:dyDescent="0.2">
      <c r="A23" s="4">
        <v>21</v>
      </c>
      <c r="B23" s="1">
        <v>308</v>
      </c>
      <c r="C23" s="11" t="s">
        <v>346</v>
      </c>
      <c r="D23" s="11" t="s">
        <v>347</v>
      </c>
      <c r="E23" s="11" t="s">
        <v>37</v>
      </c>
      <c r="F23" s="1" t="s">
        <v>82</v>
      </c>
      <c r="G23" s="4">
        <v>27</v>
      </c>
      <c r="H23" s="4">
        <v>38</v>
      </c>
      <c r="I23" s="4">
        <v>0</v>
      </c>
      <c r="J23" s="4">
        <v>0</v>
      </c>
      <c r="K23" s="4">
        <v>0</v>
      </c>
      <c r="L23" s="4">
        <v>0</v>
      </c>
      <c r="M23" s="6">
        <f t="shared" si="0"/>
        <v>65</v>
      </c>
    </row>
    <row r="24" spans="1:13" x14ac:dyDescent="0.2">
      <c r="A24" s="4">
        <v>22</v>
      </c>
      <c r="B24" s="1">
        <v>371</v>
      </c>
      <c r="C24" s="11" t="s">
        <v>181</v>
      </c>
      <c r="D24" s="11" t="s">
        <v>350</v>
      </c>
      <c r="E24" s="11" t="s">
        <v>37</v>
      </c>
      <c r="F24" s="1" t="s">
        <v>82</v>
      </c>
      <c r="G24" s="4">
        <v>22</v>
      </c>
      <c r="H24" s="4">
        <v>36</v>
      </c>
      <c r="I24" s="4">
        <v>0</v>
      </c>
      <c r="J24" s="4">
        <v>0</v>
      </c>
      <c r="K24" s="4">
        <v>0</v>
      </c>
      <c r="L24" s="1">
        <v>0</v>
      </c>
      <c r="M24" s="6">
        <f t="shared" si="0"/>
        <v>58</v>
      </c>
    </row>
    <row r="25" spans="1:13" x14ac:dyDescent="0.2">
      <c r="A25" s="4">
        <v>23</v>
      </c>
      <c r="B25" s="1">
        <v>392</v>
      </c>
      <c r="C25" s="11" t="s">
        <v>234</v>
      </c>
      <c r="D25" s="11" t="s">
        <v>150</v>
      </c>
      <c r="E25" s="11" t="s">
        <v>18</v>
      </c>
      <c r="F25" s="1" t="s">
        <v>83</v>
      </c>
      <c r="G25" s="4">
        <v>19</v>
      </c>
      <c r="H25" s="4">
        <v>33</v>
      </c>
      <c r="I25" s="4">
        <v>0</v>
      </c>
      <c r="J25" s="4">
        <v>0</v>
      </c>
      <c r="K25" s="4">
        <v>0</v>
      </c>
      <c r="L25" s="4">
        <v>0</v>
      </c>
      <c r="M25" s="6">
        <f t="shared" si="0"/>
        <v>52</v>
      </c>
    </row>
    <row r="26" spans="1:13" x14ac:dyDescent="0.2">
      <c r="A26" s="4">
        <v>24</v>
      </c>
      <c r="B26" s="1">
        <v>344</v>
      </c>
      <c r="C26" s="11" t="s">
        <v>298</v>
      </c>
      <c r="D26" s="11" t="s">
        <v>299</v>
      </c>
      <c r="E26" s="11" t="s">
        <v>10</v>
      </c>
      <c r="F26" s="1" t="s">
        <v>84</v>
      </c>
      <c r="G26" s="4">
        <v>49</v>
      </c>
      <c r="H26" s="4">
        <v>0</v>
      </c>
      <c r="I26" s="4">
        <v>0</v>
      </c>
      <c r="J26" s="4">
        <v>0</v>
      </c>
      <c r="K26" s="4">
        <v>0</v>
      </c>
      <c r="L26" s="1">
        <v>0</v>
      </c>
      <c r="M26" s="6">
        <f t="shared" si="0"/>
        <v>49</v>
      </c>
    </row>
    <row r="27" spans="1:13" x14ac:dyDescent="0.2">
      <c r="A27" s="4">
        <v>25</v>
      </c>
      <c r="B27" s="1">
        <v>342</v>
      </c>
      <c r="C27" s="11" t="s">
        <v>330</v>
      </c>
      <c r="D27" s="11" t="s">
        <v>202</v>
      </c>
      <c r="E27" s="11" t="s">
        <v>37</v>
      </c>
      <c r="F27" s="1" t="s">
        <v>85</v>
      </c>
      <c r="G27" s="4">
        <v>48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6">
        <f t="shared" si="0"/>
        <v>48</v>
      </c>
    </row>
    <row r="28" spans="1:13" x14ac:dyDescent="0.2">
      <c r="A28" s="4">
        <v>26</v>
      </c>
      <c r="B28" s="1">
        <v>316</v>
      </c>
      <c r="C28" s="11" t="s">
        <v>98</v>
      </c>
      <c r="D28" s="11" t="s">
        <v>131</v>
      </c>
      <c r="E28" s="11" t="s">
        <v>10</v>
      </c>
      <c r="F28" s="1" t="s">
        <v>82</v>
      </c>
      <c r="G28" s="4">
        <v>45</v>
      </c>
      <c r="H28" s="4">
        <v>0</v>
      </c>
      <c r="I28" s="4">
        <v>0</v>
      </c>
      <c r="J28" s="4">
        <v>0</v>
      </c>
      <c r="K28" s="4">
        <v>0</v>
      </c>
      <c r="L28" s="1">
        <v>0</v>
      </c>
      <c r="M28" s="6">
        <f t="shared" si="0"/>
        <v>45</v>
      </c>
    </row>
    <row r="29" spans="1:13" x14ac:dyDescent="0.2">
      <c r="A29" s="4">
        <v>26</v>
      </c>
      <c r="B29" s="1">
        <v>450</v>
      </c>
      <c r="C29" s="5" t="s">
        <v>155</v>
      </c>
      <c r="D29" s="5" t="s">
        <v>407</v>
      </c>
      <c r="E29" s="5" t="s">
        <v>37</v>
      </c>
      <c r="F29" s="1" t="s">
        <v>85</v>
      </c>
      <c r="G29" s="1">
        <v>0</v>
      </c>
      <c r="H29" s="1">
        <v>0</v>
      </c>
      <c r="I29" s="4">
        <v>0</v>
      </c>
      <c r="J29" s="1">
        <v>0</v>
      </c>
      <c r="K29" s="1">
        <v>0</v>
      </c>
      <c r="L29" s="1">
        <v>45</v>
      </c>
      <c r="M29" s="6">
        <f t="shared" si="0"/>
        <v>45</v>
      </c>
    </row>
    <row r="30" spans="1:13" x14ac:dyDescent="0.2">
      <c r="A30" s="4">
        <v>28</v>
      </c>
      <c r="B30" s="1">
        <v>366</v>
      </c>
      <c r="C30" s="11" t="s">
        <v>332</v>
      </c>
      <c r="D30" s="11" t="s">
        <v>247</v>
      </c>
      <c r="E30" s="11" t="s">
        <v>18</v>
      </c>
      <c r="F30" s="1" t="s">
        <v>85</v>
      </c>
      <c r="G30" s="4">
        <v>42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6">
        <f t="shared" si="0"/>
        <v>42</v>
      </c>
    </row>
    <row r="31" spans="1:13" x14ac:dyDescent="0.2">
      <c r="A31" s="4">
        <v>29</v>
      </c>
      <c r="B31" s="1">
        <v>411</v>
      </c>
      <c r="C31" s="2" t="s">
        <v>472</v>
      </c>
      <c r="D31" s="2" t="s">
        <v>473</v>
      </c>
      <c r="E31" s="13" t="s">
        <v>37</v>
      </c>
      <c r="F31" s="1" t="s">
        <v>81</v>
      </c>
      <c r="G31" s="4">
        <v>0</v>
      </c>
      <c r="H31" s="4">
        <v>40</v>
      </c>
      <c r="I31" s="4">
        <v>0</v>
      </c>
      <c r="J31" s="4">
        <v>0</v>
      </c>
      <c r="K31" s="4">
        <v>0</v>
      </c>
      <c r="L31" s="1">
        <v>0</v>
      </c>
      <c r="M31" s="6">
        <f t="shared" si="0"/>
        <v>40</v>
      </c>
    </row>
    <row r="32" spans="1:13" x14ac:dyDescent="0.2">
      <c r="A32" s="4">
        <v>30</v>
      </c>
      <c r="B32" s="1">
        <v>396</v>
      </c>
      <c r="C32" s="2" t="s">
        <v>474</v>
      </c>
      <c r="D32" s="2" t="s">
        <v>78</v>
      </c>
      <c r="E32" s="5" t="s">
        <v>10</v>
      </c>
      <c r="F32" s="1" t="s">
        <v>82</v>
      </c>
      <c r="G32" s="1">
        <v>0</v>
      </c>
      <c r="H32" s="1">
        <v>37</v>
      </c>
      <c r="I32" s="4">
        <v>0</v>
      </c>
      <c r="J32" s="1">
        <v>0</v>
      </c>
      <c r="K32" s="1">
        <v>0</v>
      </c>
      <c r="L32" s="4">
        <v>0</v>
      </c>
      <c r="M32" s="6">
        <f t="shared" si="0"/>
        <v>37</v>
      </c>
    </row>
    <row r="33" spans="1:13" x14ac:dyDescent="0.2">
      <c r="A33" s="4">
        <v>31</v>
      </c>
      <c r="B33" s="1">
        <v>311</v>
      </c>
      <c r="C33" s="11" t="s">
        <v>337</v>
      </c>
      <c r="D33" s="11" t="s">
        <v>338</v>
      </c>
      <c r="E33" s="11" t="s">
        <v>37</v>
      </c>
      <c r="F33" s="1" t="s">
        <v>81</v>
      </c>
      <c r="G33" s="4">
        <v>36</v>
      </c>
      <c r="H33" s="4">
        <v>0</v>
      </c>
      <c r="I33" s="4">
        <v>0</v>
      </c>
      <c r="J33" s="4">
        <v>0</v>
      </c>
      <c r="K33" s="4">
        <v>0</v>
      </c>
      <c r="L33" s="1">
        <v>0</v>
      </c>
      <c r="M33" s="6">
        <f t="shared" si="0"/>
        <v>36</v>
      </c>
    </row>
    <row r="34" spans="1:13" x14ac:dyDescent="0.2">
      <c r="A34" s="4">
        <v>32</v>
      </c>
      <c r="B34" s="1">
        <v>318</v>
      </c>
      <c r="C34" s="11" t="s">
        <v>340</v>
      </c>
      <c r="D34" s="11" t="s">
        <v>341</v>
      </c>
      <c r="E34" s="11" t="s">
        <v>37</v>
      </c>
      <c r="F34" s="1" t="s">
        <v>84</v>
      </c>
      <c r="G34" s="4">
        <v>34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6">
        <f t="shared" si="0"/>
        <v>34</v>
      </c>
    </row>
    <row r="35" spans="1:13" x14ac:dyDescent="0.2">
      <c r="A35" s="4">
        <v>33</v>
      </c>
      <c r="B35" s="1">
        <v>374</v>
      </c>
      <c r="C35" s="11" t="s">
        <v>146</v>
      </c>
      <c r="D35" s="11" t="s">
        <v>147</v>
      </c>
      <c r="E35" s="11" t="s">
        <v>10</v>
      </c>
      <c r="F35" s="1" t="s">
        <v>82</v>
      </c>
      <c r="G35" s="4">
        <v>33</v>
      </c>
      <c r="H35" s="4">
        <v>0</v>
      </c>
      <c r="I35" s="4">
        <v>0</v>
      </c>
      <c r="J35" s="4">
        <v>0</v>
      </c>
      <c r="K35" s="4">
        <v>0</v>
      </c>
      <c r="L35" s="1">
        <v>0</v>
      </c>
      <c r="M35" s="6">
        <f t="shared" si="0"/>
        <v>33</v>
      </c>
    </row>
    <row r="36" spans="1:13" x14ac:dyDescent="0.2">
      <c r="A36" s="4">
        <v>34</v>
      </c>
      <c r="B36" s="1">
        <v>384</v>
      </c>
      <c r="C36" s="11" t="s">
        <v>342</v>
      </c>
      <c r="D36" s="11" t="s">
        <v>43</v>
      </c>
      <c r="E36" s="11" t="s">
        <v>16</v>
      </c>
      <c r="F36" s="1" t="s">
        <v>81</v>
      </c>
      <c r="G36" s="4">
        <v>32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6">
        <f t="shared" si="0"/>
        <v>32</v>
      </c>
    </row>
    <row r="37" spans="1:13" x14ac:dyDescent="0.2">
      <c r="A37" s="4">
        <v>35</v>
      </c>
      <c r="B37" s="1">
        <v>321</v>
      </c>
      <c r="C37" s="11" t="s">
        <v>226</v>
      </c>
      <c r="D37" s="11" t="s">
        <v>143</v>
      </c>
      <c r="E37" s="11" t="s">
        <v>37</v>
      </c>
      <c r="F37" s="1" t="s">
        <v>82</v>
      </c>
      <c r="G37" s="4">
        <v>30</v>
      </c>
      <c r="H37" s="4">
        <v>0</v>
      </c>
      <c r="I37" s="4">
        <v>0</v>
      </c>
      <c r="J37" s="4">
        <v>0</v>
      </c>
      <c r="K37" s="4">
        <v>0</v>
      </c>
      <c r="L37" s="1">
        <v>0</v>
      </c>
      <c r="M37" s="6">
        <f t="shared" si="0"/>
        <v>30</v>
      </c>
    </row>
    <row r="38" spans="1:13" x14ac:dyDescent="0.2">
      <c r="A38" s="4">
        <v>36</v>
      </c>
      <c r="B38" s="1">
        <v>390</v>
      </c>
      <c r="C38" s="11" t="s">
        <v>348</v>
      </c>
      <c r="D38" s="11" t="s">
        <v>296</v>
      </c>
      <c r="E38" s="11" t="s">
        <v>10</v>
      </c>
      <c r="F38" s="1" t="s">
        <v>84</v>
      </c>
      <c r="G38" s="4">
        <v>26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6">
        <f t="shared" si="0"/>
        <v>26</v>
      </c>
    </row>
    <row r="39" spans="1:13" x14ac:dyDescent="0.2">
      <c r="A39" s="4">
        <v>37</v>
      </c>
      <c r="B39" s="1">
        <v>393</v>
      </c>
      <c r="C39" s="11" t="s">
        <v>300</v>
      </c>
      <c r="D39" s="11" t="s">
        <v>349</v>
      </c>
      <c r="E39" s="11" t="s">
        <v>15</v>
      </c>
      <c r="F39" s="1" t="s">
        <v>84</v>
      </c>
      <c r="G39" s="4">
        <v>24</v>
      </c>
      <c r="H39" s="4">
        <v>0</v>
      </c>
      <c r="I39" s="4">
        <v>0</v>
      </c>
      <c r="J39" s="4">
        <v>0</v>
      </c>
      <c r="K39" s="4">
        <v>0</v>
      </c>
      <c r="L39" s="1">
        <v>0</v>
      </c>
      <c r="M39" s="6">
        <f t="shared" si="0"/>
        <v>24</v>
      </c>
    </row>
    <row r="40" spans="1:13" x14ac:dyDescent="0.2">
      <c r="A40" s="4">
        <v>38</v>
      </c>
      <c r="B40" s="1">
        <v>368</v>
      </c>
      <c r="C40" s="11" t="s">
        <v>351</v>
      </c>
      <c r="D40" s="11" t="s">
        <v>352</v>
      </c>
      <c r="E40" s="11" t="s">
        <v>37</v>
      </c>
      <c r="F40" s="1" t="s">
        <v>84</v>
      </c>
      <c r="G40" s="4">
        <v>21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6">
        <f t="shared" si="0"/>
        <v>21</v>
      </c>
    </row>
  </sheetData>
  <sortState ref="A3:M40">
    <sortCondition descending="1" ref="M3:M40"/>
  </sortState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6"/>
  <sheetViews>
    <sheetView workbookViewId="0"/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125" style="5" bestFit="1" customWidth="1"/>
    <col min="5" max="5" width="10.875" style="5" bestFit="1" customWidth="1"/>
    <col min="6" max="6" width="4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290</v>
      </c>
      <c r="C3" s="28" t="s">
        <v>355</v>
      </c>
      <c r="D3" s="28" t="s">
        <v>271</v>
      </c>
      <c r="E3" s="28" t="s">
        <v>18</v>
      </c>
      <c r="F3" s="27" t="s">
        <v>66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0</v>
      </c>
      <c r="M3" s="29">
        <f>SUM(G3:L3)-50</f>
        <v>200</v>
      </c>
    </row>
    <row r="4" spans="1:13" s="6" customFormat="1" x14ac:dyDescent="0.2">
      <c r="A4" s="39">
        <v>2</v>
      </c>
      <c r="B4" s="39">
        <v>294</v>
      </c>
      <c r="C4" s="50" t="s">
        <v>69</v>
      </c>
      <c r="D4" s="50" t="s">
        <v>70</v>
      </c>
      <c r="E4" s="51" t="s">
        <v>10</v>
      </c>
      <c r="F4" s="39" t="s">
        <v>66</v>
      </c>
      <c r="G4" s="39">
        <v>0</v>
      </c>
      <c r="H4" s="39">
        <v>49</v>
      </c>
      <c r="I4" s="39">
        <v>0</v>
      </c>
      <c r="J4" s="39">
        <v>49</v>
      </c>
      <c r="K4" s="39">
        <v>49</v>
      </c>
      <c r="L4" s="39">
        <v>50</v>
      </c>
      <c r="M4" s="46">
        <f>SUM(G4:L4)</f>
        <v>197</v>
      </c>
    </row>
    <row r="5" spans="1:13" x14ac:dyDescent="0.2">
      <c r="A5" s="4"/>
      <c r="B5" s="9"/>
      <c r="C5" s="2"/>
      <c r="D5" s="2"/>
      <c r="E5" s="2"/>
      <c r="F5" s="4"/>
      <c r="G5" s="4"/>
      <c r="H5" s="4"/>
      <c r="J5" s="4"/>
      <c r="K5" s="4"/>
      <c r="L5" s="4"/>
      <c r="M5" s="6"/>
    </row>
    <row r="6" spans="1:13" x14ac:dyDescent="0.2">
      <c r="A6" s="4"/>
      <c r="B6" s="9"/>
      <c r="C6" s="2"/>
      <c r="D6" s="2"/>
      <c r="E6" s="3"/>
      <c r="F6" s="4"/>
      <c r="G6" s="4"/>
      <c r="H6" s="4"/>
      <c r="J6" s="4"/>
      <c r="K6" s="4"/>
      <c r="L6" s="4"/>
      <c r="M6" s="6"/>
    </row>
    <row r="7" spans="1:13" x14ac:dyDescent="0.2">
      <c r="A7" s="4"/>
      <c r="B7" s="9"/>
      <c r="C7" s="2"/>
      <c r="D7" s="2"/>
      <c r="E7" s="3"/>
      <c r="F7" s="4"/>
      <c r="G7" s="4"/>
      <c r="H7" s="4"/>
      <c r="J7" s="4"/>
      <c r="K7" s="4"/>
      <c r="L7" s="4"/>
      <c r="M7" s="6"/>
    </row>
    <row r="8" spans="1:13" x14ac:dyDescent="0.2">
      <c r="A8" s="4"/>
      <c r="B8" s="9"/>
      <c r="C8" s="2"/>
      <c r="D8" s="2"/>
      <c r="E8" s="10"/>
      <c r="F8" s="4"/>
      <c r="G8" s="4"/>
      <c r="H8" s="4"/>
      <c r="J8" s="4"/>
      <c r="K8" s="4"/>
      <c r="L8" s="4"/>
      <c r="M8" s="6"/>
    </row>
    <row r="9" spans="1:13" x14ac:dyDescent="0.2">
      <c r="A9" s="4"/>
      <c r="B9" s="9"/>
      <c r="C9" s="2"/>
      <c r="D9" s="2"/>
      <c r="E9" s="3"/>
      <c r="F9" s="4"/>
      <c r="G9" s="4"/>
      <c r="H9" s="4"/>
      <c r="J9" s="4"/>
      <c r="K9" s="4"/>
      <c r="L9" s="4"/>
      <c r="M9" s="6"/>
    </row>
    <row r="10" spans="1:13" x14ac:dyDescent="0.2">
      <c r="A10" s="4"/>
      <c r="B10" s="9"/>
      <c r="C10" s="2"/>
      <c r="D10" s="2"/>
      <c r="E10" s="2"/>
      <c r="F10" s="4"/>
      <c r="G10" s="4"/>
      <c r="H10" s="4"/>
      <c r="J10" s="4"/>
      <c r="K10" s="4"/>
      <c r="L10" s="4"/>
      <c r="M10" s="6"/>
    </row>
    <row r="11" spans="1:13" x14ac:dyDescent="0.2">
      <c r="A11" s="4"/>
      <c r="B11" s="9"/>
      <c r="C11" s="2"/>
      <c r="D11" s="2"/>
      <c r="E11" s="10"/>
      <c r="F11" s="4"/>
      <c r="G11" s="4"/>
      <c r="H11" s="4"/>
      <c r="J11" s="4"/>
      <c r="K11" s="4"/>
      <c r="L11" s="4"/>
      <c r="M11" s="6"/>
    </row>
    <row r="12" spans="1:13" x14ac:dyDescent="0.2">
      <c r="A12" s="4"/>
      <c r="B12" s="9"/>
      <c r="C12" s="2"/>
      <c r="D12" s="2"/>
      <c r="E12" s="2"/>
      <c r="F12" s="4"/>
      <c r="G12" s="4"/>
      <c r="H12" s="4"/>
      <c r="J12" s="4"/>
      <c r="K12" s="4"/>
      <c r="L12" s="4"/>
      <c r="M12" s="6"/>
    </row>
    <row r="13" spans="1:13" x14ac:dyDescent="0.2">
      <c r="A13" s="4"/>
      <c r="B13" s="9"/>
      <c r="C13" s="2"/>
      <c r="D13" s="2"/>
      <c r="E13" s="10"/>
      <c r="F13" s="4"/>
      <c r="G13" s="4"/>
      <c r="H13" s="4"/>
      <c r="J13" s="4"/>
      <c r="K13" s="4"/>
      <c r="L13" s="4"/>
      <c r="M13" s="6"/>
    </row>
    <row r="14" spans="1:13" x14ac:dyDescent="0.2">
      <c r="A14" s="4"/>
      <c r="B14" s="9"/>
      <c r="C14" s="2"/>
      <c r="D14" s="2"/>
      <c r="E14" s="10"/>
      <c r="F14" s="4"/>
      <c r="G14" s="4"/>
      <c r="H14" s="4"/>
      <c r="J14" s="4"/>
      <c r="K14" s="4"/>
      <c r="L14" s="4"/>
      <c r="M14" s="6"/>
    </row>
    <row r="15" spans="1:13" x14ac:dyDescent="0.2">
      <c r="A15" s="4"/>
      <c r="B15" s="9"/>
      <c r="C15" s="2"/>
      <c r="D15" s="2"/>
      <c r="E15" s="2"/>
      <c r="F15" s="4"/>
      <c r="G15" s="4"/>
      <c r="H15" s="4"/>
      <c r="J15" s="4"/>
      <c r="K15" s="4"/>
      <c r="L15" s="4"/>
      <c r="M15" s="6"/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4"/>
      <c r="C17" s="3"/>
      <c r="D17" s="3"/>
      <c r="E17" s="3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4">
    <sortCondition descending="1" ref="M3:M4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6"/>
  <sheetViews>
    <sheetView workbookViewId="0"/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125" style="5" bestFit="1" customWidth="1"/>
    <col min="5" max="5" width="9.75" style="5" bestFit="1" customWidth="1"/>
    <col min="6" max="6" width="4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293</v>
      </c>
      <c r="C3" s="28" t="s">
        <v>155</v>
      </c>
      <c r="D3" s="28" t="s">
        <v>114</v>
      </c>
      <c r="E3" s="28" t="s">
        <v>16</v>
      </c>
      <c r="F3" s="27" t="s">
        <v>290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0</v>
      </c>
      <c r="M3" s="29">
        <f>SUM(G3:L3)-50</f>
        <v>200</v>
      </c>
    </row>
    <row r="4" spans="1:13" s="6" customFormat="1" x14ac:dyDescent="0.2">
      <c r="A4" s="4"/>
      <c r="B4" s="9"/>
      <c r="C4" s="2"/>
      <c r="D4" s="2"/>
      <c r="E4" s="2"/>
      <c r="F4" s="4"/>
      <c r="G4" s="4"/>
      <c r="H4" s="4"/>
      <c r="I4" s="4"/>
      <c r="J4" s="4"/>
      <c r="K4" s="4"/>
      <c r="L4" s="4"/>
    </row>
    <row r="5" spans="1:13" x14ac:dyDescent="0.2">
      <c r="A5" s="4"/>
      <c r="B5" s="9"/>
      <c r="C5" s="2"/>
      <c r="D5" s="2"/>
      <c r="E5" s="2"/>
      <c r="F5" s="4"/>
      <c r="G5" s="4"/>
      <c r="H5" s="4"/>
      <c r="J5" s="4"/>
      <c r="K5" s="4"/>
      <c r="L5" s="4"/>
      <c r="M5" s="6"/>
    </row>
    <row r="6" spans="1:13" x14ac:dyDescent="0.2">
      <c r="A6" s="4"/>
      <c r="B6" s="9"/>
      <c r="C6" s="2"/>
      <c r="D6" s="2"/>
      <c r="E6" s="3"/>
      <c r="F6" s="4"/>
      <c r="G6" s="4"/>
      <c r="H6" s="4"/>
      <c r="J6" s="4"/>
      <c r="K6" s="4"/>
      <c r="L6" s="4"/>
      <c r="M6" s="6"/>
    </row>
    <row r="7" spans="1:13" x14ac:dyDescent="0.2">
      <c r="A7" s="4"/>
      <c r="B7" s="9"/>
      <c r="C7" s="2"/>
      <c r="D7" s="2"/>
      <c r="E7" s="3"/>
      <c r="F7" s="4"/>
      <c r="G7" s="4"/>
      <c r="H7" s="4"/>
      <c r="J7" s="4"/>
      <c r="K7" s="4"/>
      <c r="L7" s="4"/>
      <c r="M7" s="6"/>
    </row>
    <row r="8" spans="1:13" x14ac:dyDescent="0.2">
      <c r="A8" s="4"/>
      <c r="B8" s="9"/>
      <c r="C8" s="2"/>
      <c r="D8" s="2"/>
      <c r="E8" s="10"/>
      <c r="F8" s="4"/>
      <c r="G8" s="4"/>
      <c r="H8" s="4"/>
      <c r="J8" s="4"/>
      <c r="K8" s="4"/>
      <c r="L8" s="4"/>
      <c r="M8" s="6"/>
    </row>
    <row r="9" spans="1:13" x14ac:dyDescent="0.2">
      <c r="A9" s="4"/>
      <c r="B9" s="9"/>
      <c r="C9" s="2"/>
      <c r="D9" s="2"/>
      <c r="E9" s="3"/>
      <c r="F9" s="4"/>
      <c r="G9" s="4"/>
      <c r="H9" s="4"/>
      <c r="J9" s="4"/>
      <c r="K9" s="4"/>
      <c r="L9" s="4"/>
      <c r="M9" s="6"/>
    </row>
    <row r="10" spans="1:13" x14ac:dyDescent="0.2">
      <c r="A10" s="4"/>
      <c r="B10" s="9"/>
      <c r="C10" s="2"/>
      <c r="D10" s="2"/>
      <c r="E10" s="2"/>
      <c r="F10" s="4"/>
      <c r="G10" s="4"/>
      <c r="H10" s="4"/>
      <c r="J10" s="4"/>
      <c r="K10" s="4"/>
      <c r="L10" s="4"/>
      <c r="M10" s="6"/>
    </row>
    <row r="11" spans="1:13" x14ac:dyDescent="0.2">
      <c r="A11" s="4"/>
      <c r="B11" s="9"/>
      <c r="C11" s="2"/>
      <c r="D11" s="2"/>
      <c r="E11" s="10"/>
      <c r="F11" s="4"/>
      <c r="G11" s="4"/>
      <c r="H11" s="4"/>
      <c r="J11" s="4"/>
      <c r="K11" s="4"/>
      <c r="L11" s="4"/>
      <c r="M11" s="6"/>
    </row>
    <row r="12" spans="1:13" x14ac:dyDescent="0.2">
      <c r="A12" s="4"/>
      <c r="B12" s="9"/>
      <c r="C12" s="2"/>
      <c r="D12" s="2"/>
      <c r="E12" s="2"/>
      <c r="F12" s="4"/>
      <c r="G12" s="4"/>
      <c r="H12" s="4"/>
      <c r="J12" s="4"/>
      <c r="K12" s="4"/>
      <c r="L12" s="4"/>
      <c r="M12" s="6"/>
    </row>
    <row r="13" spans="1:13" x14ac:dyDescent="0.2">
      <c r="A13" s="4"/>
      <c r="B13" s="9"/>
      <c r="C13" s="2"/>
      <c r="D13" s="2"/>
      <c r="E13" s="10"/>
      <c r="F13" s="4"/>
      <c r="G13" s="4"/>
      <c r="H13" s="4"/>
      <c r="J13" s="4"/>
      <c r="K13" s="4"/>
      <c r="L13" s="4"/>
      <c r="M13" s="6"/>
    </row>
    <row r="14" spans="1:13" x14ac:dyDescent="0.2">
      <c r="A14" s="4"/>
      <c r="B14" s="9"/>
      <c r="C14" s="2"/>
      <c r="D14" s="2"/>
      <c r="E14" s="10"/>
      <c r="F14" s="4"/>
      <c r="G14" s="4"/>
      <c r="H14" s="4"/>
      <c r="J14" s="4"/>
      <c r="K14" s="4"/>
      <c r="L14" s="4"/>
      <c r="M14" s="6"/>
    </row>
    <row r="15" spans="1:13" x14ac:dyDescent="0.2">
      <c r="A15" s="4"/>
      <c r="B15" s="9"/>
      <c r="C15" s="2"/>
      <c r="D15" s="2"/>
      <c r="E15" s="2"/>
      <c r="F15" s="4"/>
      <c r="G15" s="4"/>
      <c r="H15" s="4"/>
      <c r="J15" s="4"/>
      <c r="K15" s="4"/>
      <c r="L15" s="4"/>
      <c r="M15" s="6"/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4"/>
      <c r="C17" s="3"/>
      <c r="D17" s="3"/>
      <c r="E17" s="3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6"/>
  <sheetViews>
    <sheetView workbookViewId="0">
      <pane ySplit="2" topLeftCell="A3" activePane="bottomLeft" state="frozen"/>
      <selection activeCell="D40" sqref="D40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25" style="5" bestFit="1" customWidth="1"/>
    <col min="5" max="5" width="11" style="5" bestFit="1" customWidth="1"/>
    <col min="6" max="6" width="5.12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1">
        <v>1</v>
      </c>
      <c r="B3" s="1">
        <v>273</v>
      </c>
      <c r="C3" s="11" t="s">
        <v>126</v>
      </c>
      <c r="D3" s="11" t="s">
        <v>111</v>
      </c>
      <c r="E3" s="11" t="s">
        <v>10</v>
      </c>
      <c r="F3" s="1" t="s">
        <v>28</v>
      </c>
      <c r="G3" s="4">
        <v>50</v>
      </c>
      <c r="H3" s="4">
        <v>0</v>
      </c>
      <c r="I3" s="4">
        <v>50</v>
      </c>
      <c r="J3" s="4">
        <v>0</v>
      </c>
      <c r="K3" s="4">
        <v>0</v>
      </c>
      <c r="L3" s="4">
        <v>0</v>
      </c>
      <c r="M3" s="6">
        <f>SUM(G3:L3)</f>
        <v>100</v>
      </c>
    </row>
    <row r="4" spans="1:13" s="6" customFormat="1" x14ac:dyDescent="0.2">
      <c r="A4" s="1">
        <v>2</v>
      </c>
      <c r="B4" s="1">
        <v>271</v>
      </c>
      <c r="C4" s="11" t="s">
        <v>235</v>
      </c>
      <c r="D4" s="11" t="s">
        <v>236</v>
      </c>
      <c r="E4" s="12" t="s">
        <v>18</v>
      </c>
      <c r="F4" s="1" t="s">
        <v>28</v>
      </c>
      <c r="G4" s="4">
        <v>49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6">
        <f>SUM(G4:L4)</f>
        <v>49</v>
      </c>
    </row>
    <row r="5" spans="1:13" x14ac:dyDescent="0.2">
      <c r="A5" s="4"/>
      <c r="B5" s="9"/>
      <c r="C5" s="2"/>
      <c r="D5" s="2"/>
      <c r="E5" s="2"/>
      <c r="F5" s="4"/>
      <c r="G5" s="4"/>
      <c r="H5" s="4"/>
      <c r="J5" s="4"/>
      <c r="K5" s="4"/>
      <c r="L5" s="4"/>
      <c r="M5" s="6"/>
    </row>
    <row r="6" spans="1:13" x14ac:dyDescent="0.2">
      <c r="A6" s="4"/>
      <c r="B6" s="9"/>
      <c r="C6" s="2"/>
      <c r="D6" s="2"/>
      <c r="E6" s="3"/>
      <c r="F6" s="4"/>
      <c r="G6" s="4"/>
      <c r="H6" s="4"/>
      <c r="J6" s="4"/>
      <c r="K6" s="4"/>
      <c r="L6" s="4"/>
      <c r="M6" s="6"/>
    </row>
    <row r="7" spans="1:13" x14ac:dyDescent="0.2">
      <c r="A7" s="4"/>
      <c r="B7" s="9"/>
      <c r="C7" s="2"/>
      <c r="D7" s="2"/>
      <c r="E7" s="3"/>
      <c r="F7" s="4"/>
      <c r="G7" s="4"/>
      <c r="H7" s="4"/>
      <c r="J7" s="4"/>
      <c r="K7" s="4"/>
      <c r="L7" s="4"/>
      <c r="M7" s="6"/>
    </row>
    <row r="8" spans="1:13" x14ac:dyDescent="0.2">
      <c r="A8" s="4"/>
      <c r="B8" s="9"/>
      <c r="C8" s="2"/>
      <c r="D8" s="2"/>
      <c r="E8" s="10"/>
      <c r="F8" s="4"/>
      <c r="G8" s="4"/>
      <c r="H8" s="4"/>
      <c r="J8" s="4"/>
      <c r="K8" s="4"/>
      <c r="L8" s="4"/>
      <c r="M8" s="6"/>
    </row>
    <row r="9" spans="1:13" x14ac:dyDescent="0.2">
      <c r="A9" s="4"/>
      <c r="B9" s="9"/>
      <c r="C9" s="2"/>
      <c r="D9" s="2"/>
      <c r="E9" s="3"/>
      <c r="F9" s="4"/>
      <c r="G9" s="4"/>
      <c r="H9" s="4"/>
      <c r="J9" s="4"/>
      <c r="K9" s="4"/>
      <c r="L9" s="4"/>
      <c r="M9" s="6"/>
    </row>
    <row r="10" spans="1:13" x14ac:dyDescent="0.2">
      <c r="A10" s="4"/>
      <c r="B10" s="9"/>
      <c r="C10" s="2"/>
      <c r="D10" s="2"/>
      <c r="E10" s="2"/>
      <c r="F10" s="4"/>
      <c r="G10" s="4"/>
      <c r="H10" s="4"/>
      <c r="J10" s="4"/>
      <c r="K10" s="4"/>
      <c r="L10" s="4"/>
      <c r="M10" s="6"/>
    </row>
    <row r="11" spans="1:13" x14ac:dyDescent="0.2">
      <c r="A11" s="4"/>
      <c r="B11" s="9"/>
      <c r="C11" s="2"/>
      <c r="D11" s="2"/>
      <c r="E11" s="10"/>
      <c r="F11" s="4"/>
      <c r="G11" s="4"/>
      <c r="H11" s="4"/>
      <c r="J11" s="4"/>
      <c r="K11" s="4"/>
      <c r="L11" s="4"/>
      <c r="M11" s="6"/>
    </row>
    <row r="12" spans="1:13" x14ac:dyDescent="0.2">
      <c r="A12" s="4"/>
      <c r="B12" s="9"/>
      <c r="C12" s="2"/>
      <c r="D12" s="2"/>
      <c r="E12" s="2"/>
      <c r="F12" s="4"/>
      <c r="G12" s="4"/>
      <c r="H12" s="4"/>
      <c r="J12" s="4"/>
      <c r="K12" s="4"/>
      <c r="L12" s="4"/>
      <c r="M12" s="6"/>
    </row>
    <row r="13" spans="1:13" x14ac:dyDescent="0.2">
      <c r="A13" s="4"/>
      <c r="B13" s="9"/>
      <c r="C13" s="2"/>
      <c r="D13" s="2"/>
      <c r="E13" s="10"/>
      <c r="F13" s="4"/>
      <c r="G13" s="4"/>
      <c r="H13" s="4"/>
      <c r="J13" s="4"/>
      <c r="K13" s="4"/>
      <c r="L13" s="4"/>
      <c r="M13" s="6"/>
    </row>
    <row r="14" spans="1:13" x14ac:dyDescent="0.2">
      <c r="A14" s="4"/>
      <c r="B14" s="9"/>
      <c r="C14" s="2"/>
      <c r="D14" s="2"/>
      <c r="E14" s="10"/>
      <c r="F14" s="4"/>
      <c r="G14" s="4"/>
      <c r="H14" s="4"/>
      <c r="J14" s="4"/>
      <c r="K14" s="4"/>
      <c r="L14" s="4"/>
      <c r="M14" s="6"/>
    </row>
    <row r="15" spans="1:13" x14ac:dyDescent="0.2">
      <c r="A15" s="4"/>
      <c r="B15" s="9"/>
      <c r="C15" s="2"/>
      <c r="D15" s="2"/>
      <c r="E15" s="2"/>
      <c r="F15" s="4"/>
      <c r="G15" s="4"/>
      <c r="H15" s="4"/>
      <c r="J15" s="4"/>
      <c r="K15" s="4"/>
      <c r="L15" s="4"/>
      <c r="M15" s="6"/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4"/>
      <c r="C17" s="3"/>
      <c r="D17" s="3"/>
      <c r="E17" s="3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4">
    <sortCondition descending="1" ref="M3:M4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7"/>
  <sheetViews>
    <sheetView workbookViewId="0"/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125" style="5" bestFit="1" customWidth="1"/>
    <col min="5" max="5" width="11" style="5" bestFit="1" customWidth="1"/>
    <col min="6" max="6" width="5.37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275</v>
      </c>
      <c r="C3" s="28" t="s">
        <v>490</v>
      </c>
      <c r="D3" s="28" t="s">
        <v>517</v>
      </c>
      <c r="E3" s="28" t="s">
        <v>10</v>
      </c>
      <c r="F3" s="27" t="s">
        <v>80</v>
      </c>
      <c r="G3" s="27">
        <v>0</v>
      </c>
      <c r="H3" s="27">
        <v>0</v>
      </c>
      <c r="I3" s="27">
        <v>50</v>
      </c>
      <c r="J3" s="27">
        <v>50</v>
      </c>
      <c r="K3" s="27">
        <v>50</v>
      </c>
      <c r="L3" s="27">
        <v>50</v>
      </c>
      <c r="M3" s="29">
        <f>SUM(G3:L3)</f>
        <v>200</v>
      </c>
    </row>
    <row r="4" spans="1:13" s="6" customFormat="1" x14ac:dyDescent="0.2">
      <c r="A4" s="39">
        <v>2</v>
      </c>
      <c r="B4" s="39">
        <v>274</v>
      </c>
      <c r="C4" s="50" t="s">
        <v>526</v>
      </c>
      <c r="D4" s="50" t="s">
        <v>475</v>
      </c>
      <c r="E4" s="50" t="s">
        <v>18</v>
      </c>
      <c r="F4" s="39" t="s">
        <v>80</v>
      </c>
      <c r="G4" s="39">
        <v>0</v>
      </c>
      <c r="H4" s="39">
        <v>50</v>
      </c>
      <c r="I4" s="39">
        <v>49</v>
      </c>
      <c r="J4" s="39">
        <v>49</v>
      </c>
      <c r="K4" s="39">
        <v>49</v>
      </c>
      <c r="L4" s="39">
        <v>0</v>
      </c>
      <c r="M4" s="46">
        <f>SUM(G4:L4)</f>
        <v>197</v>
      </c>
    </row>
    <row r="5" spans="1:13" x14ac:dyDescent="0.2">
      <c r="A5" s="41">
        <v>3</v>
      </c>
      <c r="B5" s="41">
        <v>272</v>
      </c>
      <c r="C5" s="40" t="s">
        <v>156</v>
      </c>
      <c r="D5" s="40" t="s">
        <v>157</v>
      </c>
      <c r="E5" s="40" t="s">
        <v>16</v>
      </c>
      <c r="F5" s="41" t="s">
        <v>80</v>
      </c>
      <c r="G5" s="41">
        <v>50</v>
      </c>
      <c r="H5" s="41">
        <v>49</v>
      </c>
      <c r="I5" s="41">
        <v>0</v>
      </c>
      <c r="J5" s="41">
        <v>48</v>
      </c>
      <c r="K5" s="41">
        <v>48</v>
      </c>
      <c r="L5" s="41">
        <v>0</v>
      </c>
      <c r="M5" s="43">
        <f>SUM(G5:L5)</f>
        <v>195</v>
      </c>
    </row>
    <row r="6" spans="1:13" x14ac:dyDescent="0.2">
      <c r="A6" s="1">
        <v>4</v>
      </c>
      <c r="B6" s="1">
        <v>270</v>
      </c>
      <c r="C6" s="11" t="s">
        <v>52</v>
      </c>
      <c r="D6" s="11" t="s">
        <v>353</v>
      </c>
      <c r="E6" s="11" t="s">
        <v>10</v>
      </c>
      <c r="F6" s="1" t="s">
        <v>80</v>
      </c>
      <c r="G6" s="4">
        <v>49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6">
        <f>SUM(G6:L6)</f>
        <v>49</v>
      </c>
    </row>
    <row r="7" spans="1:13" x14ac:dyDescent="0.2">
      <c r="A7" s="4"/>
      <c r="B7" s="9"/>
      <c r="C7" s="2"/>
      <c r="D7" s="2"/>
      <c r="E7" s="3"/>
      <c r="F7" s="4"/>
      <c r="G7" s="4"/>
      <c r="H7" s="4"/>
      <c r="J7" s="4"/>
      <c r="K7" s="4"/>
      <c r="L7" s="4"/>
      <c r="M7" s="6"/>
    </row>
    <row r="8" spans="1:13" x14ac:dyDescent="0.2">
      <c r="A8" s="4"/>
      <c r="B8" s="9"/>
      <c r="C8" s="2"/>
      <c r="D8" s="2"/>
      <c r="E8" s="3"/>
      <c r="F8" s="4"/>
      <c r="G8" s="4"/>
      <c r="H8" s="4"/>
      <c r="J8" s="4"/>
      <c r="K8" s="4"/>
      <c r="L8" s="4"/>
      <c r="M8" s="6"/>
    </row>
    <row r="9" spans="1:13" x14ac:dyDescent="0.2">
      <c r="A9" s="4"/>
      <c r="B9" s="9"/>
      <c r="C9" s="2"/>
      <c r="D9" s="2"/>
      <c r="E9" s="10"/>
      <c r="F9" s="4"/>
      <c r="G9" s="4"/>
      <c r="H9" s="4"/>
      <c r="J9" s="4"/>
      <c r="K9" s="4"/>
      <c r="L9" s="4"/>
      <c r="M9" s="6"/>
    </row>
    <row r="10" spans="1:13" x14ac:dyDescent="0.2">
      <c r="A10" s="4"/>
      <c r="B10" s="9"/>
      <c r="C10" s="2"/>
      <c r="D10" s="2"/>
      <c r="E10" s="3"/>
      <c r="F10" s="4"/>
      <c r="G10" s="4"/>
      <c r="H10" s="4"/>
      <c r="J10" s="4"/>
      <c r="K10" s="4"/>
      <c r="L10" s="4"/>
      <c r="M10" s="6"/>
    </row>
    <row r="11" spans="1:13" x14ac:dyDescent="0.2">
      <c r="A11" s="4"/>
      <c r="B11" s="9"/>
      <c r="C11" s="2"/>
      <c r="D11" s="2"/>
      <c r="E11" s="2"/>
      <c r="F11" s="4"/>
      <c r="G11" s="4"/>
      <c r="H11" s="4"/>
      <c r="J11" s="4"/>
      <c r="K11" s="4"/>
      <c r="L11" s="4"/>
      <c r="M11" s="6"/>
    </row>
    <row r="12" spans="1:13" x14ac:dyDescent="0.2">
      <c r="A12" s="4"/>
      <c r="B12" s="9"/>
      <c r="C12" s="2"/>
      <c r="D12" s="2"/>
      <c r="E12" s="10"/>
      <c r="F12" s="4"/>
      <c r="G12" s="4"/>
      <c r="H12" s="4"/>
      <c r="J12" s="4"/>
      <c r="K12" s="4"/>
      <c r="L12" s="4"/>
      <c r="M12" s="6"/>
    </row>
    <row r="13" spans="1:13" x14ac:dyDescent="0.2">
      <c r="A13" s="4"/>
      <c r="B13" s="9"/>
      <c r="C13" s="2"/>
      <c r="D13" s="2"/>
      <c r="E13" s="2"/>
      <c r="F13" s="4"/>
      <c r="G13" s="4"/>
      <c r="H13" s="4"/>
      <c r="J13" s="4"/>
      <c r="K13" s="4"/>
      <c r="L13" s="4"/>
      <c r="M13" s="6"/>
    </row>
    <row r="14" spans="1:13" x14ac:dyDescent="0.2">
      <c r="A14" s="4"/>
      <c r="B14" s="9"/>
      <c r="C14" s="2"/>
      <c r="D14" s="2"/>
      <c r="E14" s="10"/>
      <c r="F14" s="4"/>
      <c r="G14" s="4"/>
      <c r="H14" s="4"/>
      <c r="J14" s="4"/>
      <c r="K14" s="4"/>
      <c r="L14" s="4"/>
      <c r="M14" s="6"/>
    </row>
    <row r="15" spans="1:13" x14ac:dyDescent="0.2">
      <c r="A15" s="4"/>
      <c r="B15" s="9"/>
      <c r="C15" s="2"/>
      <c r="D15" s="2"/>
      <c r="E15" s="10"/>
      <c r="F15" s="4"/>
      <c r="G15" s="4"/>
      <c r="H15" s="4"/>
      <c r="J15" s="4"/>
      <c r="K15" s="4"/>
      <c r="L15" s="4"/>
      <c r="M15" s="6"/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9"/>
      <c r="C17" s="2"/>
      <c r="D17" s="2"/>
      <c r="E17" s="2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4"/>
      <c r="C18" s="3"/>
      <c r="D18" s="3"/>
      <c r="E18" s="3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9"/>
      <c r="C20" s="2"/>
      <c r="D20" s="2"/>
      <c r="E20" s="2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4"/>
      <c r="C21" s="3"/>
      <c r="D21" s="3"/>
      <c r="E21" s="3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9"/>
      <c r="C23" s="2"/>
      <c r="D23" s="2"/>
      <c r="E23" s="2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4"/>
      <c r="C25" s="3"/>
      <c r="D25" s="3"/>
      <c r="E25" s="3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10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2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10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4"/>
      <c r="B34" s="9"/>
      <c r="C34" s="2"/>
      <c r="D34" s="2"/>
      <c r="E34" s="2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A36" s="6"/>
      <c r="B36" s="4"/>
      <c r="C36" s="3"/>
      <c r="D36" s="3"/>
      <c r="E36" s="3"/>
      <c r="F36" s="4"/>
      <c r="G36" s="4"/>
      <c r="H36" s="4"/>
      <c r="J36" s="4"/>
      <c r="K36" s="4"/>
      <c r="L36" s="4"/>
      <c r="M36" s="6"/>
    </row>
    <row r="37" spans="1:13" x14ac:dyDescent="0.2">
      <c r="M37" s="6"/>
    </row>
  </sheetData>
  <sortState ref="A3:M6">
    <sortCondition descending="1" ref="M3:M6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6"/>
  <sheetViews>
    <sheetView workbookViewId="0">
      <pane ySplit="2" topLeftCell="A3" activePane="bottomLeft" state="frozen"/>
      <selection activeCell="D40" sqref="D40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9.375" style="5" bestFit="1" customWidth="1"/>
    <col min="5" max="5" width="14.375" style="5" bestFit="1" customWidth="1"/>
    <col min="6" max="6" width="4.87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246</v>
      </c>
      <c r="C3" s="28" t="s">
        <v>56</v>
      </c>
      <c r="D3" s="28" t="s">
        <v>57</v>
      </c>
      <c r="E3" s="28" t="s">
        <v>16</v>
      </c>
      <c r="F3" s="27" t="s">
        <v>29</v>
      </c>
      <c r="G3" s="27">
        <v>50</v>
      </c>
      <c r="H3" s="27">
        <v>50</v>
      </c>
      <c r="I3" s="27">
        <v>0</v>
      </c>
      <c r="J3" s="27">
        <v>50</v>
      </c>
      <c r="K3" s="27">
        <v>50</v>
      </c>
      <c r="L3" s="27">
        <v>0</v>
      </c>
      <c r="M3" s="29">
        <f>SUM(G3:L3)</f>
        <v>200</v>
      </c>
    </row>
    <row r="4" spans="1:13" s="6" customFormat="1" x14ac:dyDescent="0.2">
      <c r="A4" s="39">
        <v>2</v>
      </c>
      <c r="B4" s="39">
        <v>234</v>
      </c>
      <c r="C4" s="45" t="s">
        <v>476</v>
      </c>
      <c r="D4" s="45" t="s">
        <v>38</v>
      </c>
      <c r="E4" s="45" t="s">
        <v>20</v>
      </c>
      <c r="F4" s="39" t="s">
        <v>29</v>
      </c>
      <c r="G4" s="39">
        <v>49</v>
      </c>
      <c r="H4" s="39">
        <v>49</v>
      </c>
      <c r="I4" s="39">
        <v>49</v>
      </c>
      <c r="J4" s="39">
        <v>49</v>
      </c>
      <c r="K4" s="39">
        <v>49</v>
      </c>
      <c r="L4" s="39">
        <v>50</v>
      </c>
      <c r="M4" s="46">
        <f>SUM(G4:L4)-49-49</f>
        <v>197</v>
      </c>
    </row>
    <row r="5" spans="1:13" x14ac:dyDescent="0.2">
      <c r="A5" s="41">
        <v>3</v>
      </c>
      <c r="B5" s="41">
        <v>236</v>
      </c>
      <c r="C5" s="40" t="s">
        <v>59</v>
      </c>
      <c r="D5" s="40" t="s">
        <v>70</v>
      </c>
      <c r="E5" s="40" t="s">
        <v>10</v>
      </c>
      <c r="F5" s="41" t="s">
        <v>29</v>
      </c>
      <c r="G5" s="41">
        <v>48</v>
      </c>
      <c r="H5" s="41">
        <v>48</v>
      </c>
      <c r="I5" s="41">
        <v>50</v>
      </c>
      <c r="J5" s="41">
        <v>47</v>
      </c>
      <c r="K5" s="41">
        <v>47</v>
      </c>
      <c r="L5" s="41">
        <v>49</v>
      </c>
      <c r="M5" s="43">
        <f>SUM(G5:L5)-47-47</f>
        <v>195</v>
      </c>
    </row>
    <row r="6" spans="1:13" x14ac:dyDescent="0.2">
      <c r="A6" s="19">
        <v>4</v>
      </c>
      <c r="B6" s="19">
        <v>231</v>
      </c>
      <c r="C6" s="20" t="s">
        <v>272</v>
      </c>
      <c r="D6" s="20" t="s">
        <v>95</v>
      </c>
      <c r="E6" s="20" t="s">
        <v>354</v>
      </c>
      <c r="F6" s="19" t="s">
        <v>29</v>
      </c>
      <c r="G6" s="19">
        <v>47</v>
      </c>
      <c r="H6" s="19">
        <v>47</v>
      </c>
      <c r="I6" s="19">
        <v>0</v>
      </c>
      <c r="J6" s="19">
        <v>48</v>
      </c>
      <c r="K6" s="19">
        <v>48</v>
      </c>
      <c r="L6" s="19">
        <v>0</v>
      </c>
      <c r="M6" s="21">
        <f>SUM(G6:L6)</f>
        <v>190</v>
      </c>
    </row>
    <row r="7" spans="1:13" x14ac:dyDescent="0.2">
      <c r="A7" s="19">
        <v>5</v>
      </c>
      <c r="B7" s="19">
        <v>245</v>
      </c>
      <c r="C7" s="20" t="s">
        <v>41</v>
      </c>
      <c r="D7" s="20" t="s">
        <v>99</v>
      </c>
      <c r="E7" s="20" t="s">
        <v>16</v>
      </c>
      <c r="F7" s="19" t="s">
        <v>29</v>
      </c>
      <c r="G7" s="19">
        <v>46</v>
      </c>
      <c r="H7" s="19">
        <v>46</v>
      </c>
      <c r="I7" s="19">
        <v>48</v>
      </c>
      <c r="J7" s="19">
        <v>46</v>
      </c>
      <c r="K7" s="19">
        <v>46</v>
      </c>
      <c r="L7" s="19">
        <v>48</v>
      </c>
      <c r="M7" s="21">
        <f>SUM(G7:L7)-46-46</f>
        <v>188</v>
      </c>
    </row>
    <row r="8" spans="1:13" x14ac:dyDescent="0.2">
      <c r="A8" s="19">
        <v>6</v>
      </c>
      <c r="B8" s="19">
        <v>242</v>
      </c>
      <c r="C8" s="20" t="s">
        <v>356</v>
      </c>
      <c r="D8" s="20" t="s">
        <v>60</v>
      </c>
      <c r="E8" s="20" t="s">
        <v>16</v>
      </c>
      <c r="F8" s="19" t="s">
        <v>29</v>
      </c>
      <c r="G8" s="19">
        <v>42</v>
      </c>
      <c r="H8" s="19">
        <v>45</v>
      </c>
      <c r="I8" s="19">
        <v>47</v>
      </c>
      <c r="J8" s="19">
        <v>44</v>
      </c>
      <c r="K8" s="19">
        <v>44</v>
      </c>
      <c r="L8" s="19">
        <v>47</v>
      </c>
      <c r="M8" s="21">
        <f>SUM(G8:L8)-42-44</f>
        <v>183</v>
      </c>
    </row>
    <row r="9" spans="1:13" x14ac:dyDescent="0.2">
      <c r="A9" s="19">
        <v>7</v>
      </c>
      <c r="B9" s="19">
        <v>238</v>
      </c>
      <c r="C9" s="20" t="s">
        <v>189</v>
      </c>
      <c r="D9" s="20" t="s">
        <v>190</v>
      </c>
      <c r="E9" s="20" t="s">
        <v>91</v>
      </c>
      <c r="F9" s="19" t="s">
        <v>29</v>
      </c>
      <c r="G9" s="19">
        <v>44</v>
      </c>
      <c r="H9" s="19">
        <v>0</v>
      </c>
      <c r="I9" s="19">
        <v>0</v>
      </c>
      <c r="J9" s="19">
        <v>43</v>
      </c>
      <c r="K9" s="19">
        <v>43</v>
      </c>
      <c r="L9" s="19">
        <v>46</v>
      </c>
      <c r="M9" s="21">
        <f t="shared" ref="M9:M15" si="0">SUM(G9:L9)</f>
        <v>176</v>
      </c>
    </row>
    <row r="10" spans="1:13" x14ac:dyDescent="0.2">
      <c r="A10" s="4">
        <v>8</v>
      </c>
      <c r="B10" s="4">
        <v>237</v>
      </c>
      <c r="C10" s="12" t="s">
        <v>355</v>
      </c>
      <c r="D10" s="12" t="s">
        <v>302</v>
      </c>
      <c r="E10" s="12" t="s">
        <v>10</v>
      </c>
      <c r="F10" s="4" t="s">
        <v>29</v>
      </c>
      <c r="G10" s="4">
        <v>43</v>
      </c>
      <c r="H10" s="4">
        <v>0</v>
      </c>
      <c r="I10" s="4">
        <v>0</v>
      </c>
      <c r="J10" s="4">
        <v>42</v>
      </c>
      <c r="K10" s="4">
        <v>42</v>
      </c>
      <c r="L10" s="4">
        <v>0</v>
      </c>
      <c r="M10" s="6">
        <f t="shared" si="0"/>
        <v>127</v>
      </c>
    </row>
    <row r="11" spans="1:13" x14ac:dyDescent="0.2">
      <c r="A11" s="4">
        <v>9</v>
      </c>
      <c r="B11" s="1">
        <v>250</v>
      </c>
      <c r="C11" s="5" t="s">
        <v>397</v>
      </c>
      <c r="D11" s="5" t="s">
        <v>539</v>
      </c>
      <c r="E11" s="5" t="s">
        <v>540</v>
      </c>
      <c r="F11" s="1" t="s">
        <v>29</v>
      </c>
      <c r="G11" s="4">
        <v>0</v>
      </c>
      <c r="H11" s="4">
        <v>0</v>
      </c>
      <c r="I11" s="4">
        <v>0</v>
      </c>
      <c r="J11" s="4">
        <v>45</v>
      </c>
      <c r="K11" s="4">
        <v>45</v>
      </c>
      <c r="L11" s="4">
        <v>0</v>
      </c>
      <c r="M11" s="6">
        <f t="shared" si="0"/>
        <v>90</v>
      </c>
    </row>
    <row r="12" spans="1:13" x14ac:dyDescent="0.2">
      <c r="A12" s="4">
        <v>10</v>
      </c>
      <c r="B12" s="1">
        <v>239</v>
      </c>
      <c r="C12" s="11" t="s">
        <v>191</v>
      </c>
      <c r="D12" s="11" t="s">
        <v>136</v>
      </c>
      <c r="E12" s="11" t="s">
        <v>20</v>
      </c>
      <c r="F12" s="1" t="s">
        <v>29</v>
      </c>
      <c r="G12" s="4">
        <v>41</v>
      </c>
      <c r="H12" s="4">
        <v>44</v>
      </c>
      <c r="I12" s="4">
        <v>0</v>
      </c>
      <c r="J12" s="4">
        <v>0</v>
      </c>
      <c r="K12" s="4">
        <v>0</v>
      </c>
      <c r="L12" s="4">
        <v>0</v>
      </c>
      <c r="M12" s="6">
        <f t="shared" si="0"/>
        <v>85</v>
      </c>
    </row>
    <row r="13" spans="1:13" x14ac:dyDescent="0.2">
      <c r="A13" s="4">
        <v>11</v>
      </c>
      <c r="B13" s="1">
        <v>230</v>
      </c>
      <c r="C13" s="11" t="s">
        <v>357</v>
      </c>
      <c r="D13" s="11" t="s">
        <v>358</v>
      </c>
      <c r="E13" s="11" t="s">
        <v>20</v>
      </c>
      <c r="F13" s="1" t="s">
        <v>29</v>
      </c>
      <c r="G13" s="4">
        <v>40</v>
      </c>
      <c r="H13" s="4">
        <v>42</v>
      </c>
      <c r="I13" s="4">
        <v>0</v>
      </c>
      <c r="J13" s="4">
        <v>0</v>
      </c>
      <c r="K13" s="4">
        <v>0</v>
      </c>
      <c r="L13" s="4">
        <v>0</v>
      </c>
      <c r="M13" s="6">
        <f t="shared" si="0"/>
        <v>82</v>
      </c>
    </row>
    <row r="14" spans="1:13" x14ac:dyDescent="0.2">
      <c r="A14" s="4">
        <v>12</v>
      </c>
      <c r="B14" s="1">
        <v>247</v>
      </c>
      <c r="C14" s="11" t="s">
        <v>239</v>
      </c>
      <c r="D14" s="11" t="s">
        <v>147</v>
      </c>
      <c r="E14" s="11" t="s">
        <v>116</v>
      </c>
      <c r="F14" s="1" t="s">
        <v>29</v>
      </c>
      <c r="G14" s="4">
        <v>45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6">
        <f t="shared" si="0"/>
        <v>45</v>
      </c>
    </row>
    <row r="15" spans="1:13" x14ac:dyDescent="0.2">
      <c r="A15" s="4">
        <v>13</v>
      </c>
      <c r="B15" s="1">
        <v>248</v>
      </c>
      <c r="C15" s="2" t="s">
        <v>92</v>
      </c>
      <c r="D15" s="2" t="s">
        <v>477</v>
      </c>
      <c r="E15" s="13" t="s">
        <v>354</v>
      </c>
      <c r="F15" s="1" t="s">
        <v>29</v>
      </c>
      <c r="G15" s="4">
        <v>0</v>
      </c>
      <c r="H15" s="4">
        <v>43</v>
      </c>
      <c r="I15" s="4">
        <v>0</v>
      </c>
      <c r="J15" s="4">
        <v>0</v>
      </c>
      <c r="K15" s="4">
        <v>0</v>
      </c>
      <c r="L15" s="4">
        <v>0</v>
      </c>
      <c r="M15" s="6">
        <f t="shared" si="0"/>
        <v>43</v>
      </c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4"/>
      <c r="C17" s="3"/>
      <c r="D17" s="3"/>
      <c r="E17" s="3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15">
    <sortCondition descending="1" ref="M3:M15"/>
  </sortState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36"/>
  <sheetViews>
    <sheetView workbookViewId="0">
      <pane ySplit="2" topLeftCell="A3" activePane="bottomLeft" state="frozen"/>
      <selection activeCell="E28" sqref="E28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8.75" style="5" bestFit="1" customWidth="1"/>
    <col min="5" max="5" width="11" style="5" bestFit="1" customWidth="1"/>
    <col min="6" max="6" width="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244</v>
      </c>
      <c r="C3" s="28" t="s">
        <v>359</v>
      </c>
      <c r="D3" s="28" t="s">
        <v>360</v>
      </c>
      <c r="E3" s="28" t="s">
        <v>16</v>
      </c>
      <c r="F3" s="27" t="s">
        <v>21</v>
      </c>
      <c r="G3" s="27">
        <v>50</v>
      </c>
      <c r="H3" s="27">
        <v>50</v>
      </c>
      <c r="I3" s="27">
        <v>50</v>
      </c>
      <c r="J3" s="27">
        <v>50</v>
      </c>
      <c r="K3" s="27">
        <v>50</v>
      </c>
      <c r="L3" s="27">
        <v>50</v>
      </c>
      <c r="M3" s="29">
        <f>SUM(G3:L3)-50-50</f>
        <v>200</v>
      </c>
    </row>
    <row r="4" spans="1:13" s="6" customFormat="1" x14ac:dyDescent="0.2">
      <c r="A4" s="39">
        <v>2</v>
      </c>
      <c r="B4" s="39">
        <v>235</v>
      </c>
      <c r="C4" s="45" t="s">
        <v>71</v>
      </c>
      <c r="D4" s="45" t="s">
        <v>70</v>
      </c>
      <c r="E4" s="45" t="s">
        <v>10</v>
      </c>
      <c r="F4" s="39" t="s">
        <v>21</v>
      </c>
      <c r="G4" s="39">
        <v>49</v>
      </c>
      <c r="H4" s="39">
        <v>49</v>
      </c>
      <c r="I4" s="39">
        <v>49</v>
      </c>
      <c r="J4" s="39">
        <v>49</v>
      </c>
      <c r="K4" s="39">
        <v>49</v>
      </c>
      <c r="L4" s="39">
        <v>49</v>
      </c>
      <c r="M4" s="46">
        <f>SUM(G4:L4)-49-49</f>
        <v>196</v>
      </c>
    </row>
    <row r="5" spans="1:13" x14ac:dyDescent="0.2">
      <c r="A5" s="41">
        <v>3</v>
      </c>
      <c r="B5" s="41">
        <v>243</v>
      </c>
      <c r="C5" s="40" t="s">
        <v>274</v>
      </c>
      <c r="D5" s="40" t="s">
        <v>275</v>
      </c>
      <c r="E5" s="40" t="s">
        <v>10</v>
      </c>
      <c r="F5" s="41" t="s">
        <v>21</v>
      </c>
      <c r="G5" s="41">
        <v>48</v>
      </c>
      <c r="H5" s="41">
        <v>48</v>
      </c>
      <c r="I5" s="41">
        <v>48</v>
      </c>
      <c r="J5" s="41">
        <v>48</v>
      </c>
      <c r="K5" s="41">
        <v>48</v>
      </c>
      <c r="L5" s="41">
        <v>0</v>
      </c>
      <c r="M5" s="43">
        <f>SUM(G5:L5)-48</f>
        <v>192</v>
      </c>
    </row>
    <row r="6" spans="1:13" x14ac:dyDescent="0.2">
      <c r="A6" s="19">
        <v>4</v>
      </c>
      <c r="B6" s="19">
        <v>240</v>
      </c>
      <c r="C6" s="20" t="s">
        <v>93</v>
      </c>
      <c r="D6" s="20" t="s">
        <v>94</v>
      </c>
      <c r="E6" s="20" t="s">
        <v>20</v>
      </c>
      <c r="F6" s="19" t="s">
        <v>21</v>
      </c>
      <c r="G6" s="19">
        <v>46</v>
      </c>
      <c r="H6" s="19">
        <v>47</v>
      </c>
      <c r="I6" s="19">
        <v>0</v>
      </c>
      <c r="J6" s="19">
        <v>47</v>
      </c>
      <c r="K6" s="19">
        <v>47</v>
      </c>
      <c r="L6" s="19">
        <v>0</v>
      </c>
      <c r="M6" s="21">
        <f>SUM(G6:L6)</f>
        <v>187</v>
      </c>
    </row>
    <row r="7" spans="1:13" x14ac:dyDescent="0.2">
      <c r="A7" s="19">
        <v>5</v>
      </c>
      <c r="B7" s="19">
        <v>232</v>
      </c>
      <c r="C7" s="20" t="s">
        <v>361</v>
      </c>
      <c r="D7" s="20" t="s">
        <v>362</v>
      </c>
      <c r="E7" s="20" t="s">
        <v>354</v>
      </c>
      <c r="F7" s="19" t="s">
        <v>21</v>
      </c>
      <c r="G7" s="19">
        <v>45</v>
      </c>
      <c r="H7" s="19">
        <v>46</v>
      </c>
      <c r="I7" s="19">
        <v>0</v>
      </c>
      <c r="J7" s="19">
        <v>46</v>
      </c>
      <c r="K7" s="19">
        <v>46</v>
      </c>
      <c r="L7" s="19">
        <v>48</v>
      </c>
      <c r="M7" s="21">
        <f>SUM(G7:L7)-45</f>
        <v>186</v>
      </c>
    </row>
    <row r="8" spans="1:13" x14ac:dyDescent="0.2">
      <c r="A8" s="19">
        <v>6</v>
      </c>
      <c r="B8" s="19">
        <v>241</v>
      </c>
      <c r="C8" s="20" t="s">
        <v>119</v>
      </c>
      <c r="D8" s="20" t="s">
        <v>353</v>
      </c>
      <c r="E8" s="20" t="s">
        <v>10</v>
      </c>
      <c r="F8" s="19" t="s">
        <v>21</v>
      </c>
      <c r="G8" s="19">
        <v>47</v>
      </c>
      <c r="H8" s="19">
        <v>45</v>
      </c>
      <c r="I8" s="19">
        <v>0</v>
      </c>
      <c r="J8" s="19">
        <v>45</v>
      </c>
      <c r="K8" s="19">
        <v>45</v>
      </c>
      <c r="L8" s="19">
        <v>47</v>
      </c>
      <c r="M8" s="21">
        <f>SUM(G8:L8)-45</f>
        <v>184</v>
      </c>
    </row>
    <row r="9" spans="1:13" x14ac:dyDescent="0.2">
      <c r="A9" s="19">
        <v>7</v>
      </c>
      <c r="B9" s="19">
        <v>233</v>
      </c>
      <c r="C9" s="25" t="s">
        <v>119</v>
      </c>
      <c r="D9" s="25" t="s">
        <v>211</v>
      </c>
      <c r="E9" s="25" t="s">
        <v>20</v>
      </c>
      <c r="F9" s="19" t="s">
        <v>21</v>
      </c>
      <c r="G9" s="19">
        <v>44</v>
      </c>
      <c r="H9" s="19">
        <v>43</v>
      </c>
      <c r="I9" s="19">
        <v>0</v>
      </c>
      <c r="J9" s="19">
        <v>44</v>
      </c>
      <c r="K9" s="19">
        <v>44</v>
      </c>
      <c r="L9" s="19">
        <v>0</v>
      </c>
      <c r="M9" s="21">
        <f>SUM(G9:L9)</f>
        <v>175</v>
      </c>
    </row>
    <row r="10" spans="1:13" x14ac:dyDescent="0.2">
      <c r="A10" s="1">
        <v>8</v>
      </c>
      <c r="B10" s="1">
        <v>249</v>
      </c>
      <c r="C10" s="2" t="s">
        <v>478</v>
      </c>
      <c r="D10" s="2" t="s">
        <v>383</v>
      </c>
      <c r="E10" s="13" t="s">
        <v>68</v>
      </c>
      <c r="F10" s="1" t="s">
        <v>21</v>
      </c>
      <c r="G10" s="4">
        <v>0</v>
      </c>
      <c r="H10" s="4">
        <v>44</v>
      </c>
      <c r="I10" s="4">
        <v>0</v>
      </c>
      <c r="J10" s="4">
        <v>0</v>
      </c>
      <c r="K10" s="4">
        <v>0</v>
      </c>
      <c r="L10" s="4">
        <v>0</v>
      </c>
      <c r="M10" s="6">
        <f>SUM(G10:L10)</f>
        <v>44</v>
      </c>
    </row>
    <row r="11" spans="1:13" x14ac:dyDescent="0.2">
      <c r="A11" s="4"/>
      <c r="B11" s="9"/>
      <c r="C11" s="2"/>
      <c r="D11" s="2"/>
      <c r="E11" s="10"/>
      <c r="F11" s="4"/>
      <c r="G11" s="4"/>
      <c r="H11" s="4"/>
      <c r="J11" s="4"/>
      <c r="K11" s="4"/>
      <c r="L11" s="4"/>
      <c r="M11" s="6"/>
    </row>
    <row r="12" spans="1:13" x14ac:dyDescent="0.2">
      <c r="A12" s="4"/>
      <c r="B12" s="9"/>
      <c r="C12" s="2"/>
      <c r="D12" s="2"/>
      <c r="E12" s="2"/>
      <c r="F12" s="4"/>
      <c r="G12" s="4"/>
      <c r="H12" s="4"/>
      <c r="J12" s="4"/>
      <c r="K12" s="4"/>
      <c r="L12" s="4"/>
      <c r="M12" s="6"/>
    </row>
    <row r="13" spans="1:13" x14ac:dyDescent="0.2">
      <c r="A13" s="4"/>
      <c r="B13" s="9"/>
      <c r="C13" s="2"/>
      <c r="D13" s="2"/>
      <c r="E13" s="10"/>
      <c r="F13" s="4"/>
      <c r="G13" s="4"/>
      <c r="H13" s="4"/>
      <c r="J13" s="4"/>
      <c r="K13" s="4"/>
      <c r="L13" s="4"/>
      <c r="M13" s="6"/>
    </row>
    <row r="14" spans="1:13" x14ac:dyDescent="0.2">
      <c r="A14" s="4"/>
      <c r="B14" s="9"/>
      <c r="C14" s="2"/>
      <c r="D14" s="2"/>
      <c r="E14" s="10"/>
      <c r="F14" s="4"/>
      <c r="G14" s="4"/>
      <c r="H14" s="4"/>
      <c r="J14" s="4"/>
      <c r="K14" s="4"/>
      <c r="L14" s="4"/>
      <c r="M14" s="6"/>
    </row>
    <row r="15" spans="1:13" x14ac:dyDescent="0.2">
      <c r="A15" s="4"/>
      <c r="B15" s="9"/>
      <c r="C15" s="2"/>
      <c r="D15" s="2"/>
      <c r="E15" s="2"/>
      <c r="F15" s="4"/>
      <c r="G15" s="4"/>
      <c r="H15" s="4"/>
      <c r="J15" s="4"/>
      <c r="K15" s="4"/>
      <c r="L15" s="4"/>
      <c r="M15" s="6"/>
    </row>
    <row r="16" spans="1:13" x14ac:dyDescent="0.2">
      <c r="A16" s="4"/>
      <c r="B16" s="9"/>
      <c r="C16" s="2"/>
      <c r="D16" s="2"/>
      <c r="E16" s="2"/>
      <c r="F16" s="4"/>
      <c r="G16" s="4"/>
      <c r="H16" s="4"/>
      <c r="J16" s="4"/>
      <c r="K16" s="4"/>
      <c r="L16" s="4"/>
      <c r="M16" s="6"/>
    </row>
    <row r="17" spans="1:13" x14ac:dyDescent="0.2">
      <c r="A17" s="4"/>
      <c r="B17" s="4"/>
      <c r="C17" s="3"/>
      <c r="D17" s="3"/>
      <c r="E17" s="3"/>
      <c r="F17" s="4"/>
      <c r="G17" s="4"/>
      <c r="H17" s="4"/>
      <c r="J17" s="4"/>
      <c r="K17" s="4"/>
      <c r="L17" s="4"/>
      <c r="M17" s="6"/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10">
    <sortCondition descending="1" ref="M3:M10"/>
  </sortState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6"/>
  <sheetViews>
    <sheetView workbookViewId="0">
      <pane ySplit="2" topLeftCell="A3" activePane="bottomLeft" state="frozen"/>
      <selection activeCell="D40" sqref="D40"/>
      <selection pane="bottomLeft"/>
    </sheetView>
  </sheetViews>
  <sheetFormatPr defaultRowHeight="12.75" x14ac:dyDescent="0.2"/>
  <cols>
    <col min="1" max="1" width="3.875" style="7" bestFit="1" customWidth="1"/>
    <col min="2" max="2" width="4.875" style="1" bestFit="1" customWidth="1"/>
    <col min="3" max="3" width="9" style="5"/>
    <col min="4" max="4" width="13.5" style="5" bestFit="1" customWidth="1"/>
    <col min="5" max="5" width="16.875" style="5" bestFit="1" customWidth="1"/>
    <col min="6" max="6" width="4.875" style="1" bestFit="1" customWidth="1"/>
    <col min="7" max="8" width="7.875" style="1" customWidth="1"/>
    <col min="9" max="9" width="7.875" style="4" customWidth="1"/>
    <col min="10" max="12" width="7.875" style="1" customWidth="1"/>
    <col min="13" max="13" width="5.75" style="7" bestFit="1" customWidth="1"/>
    <col min="14" max="16384" width="9" style="1"/>
  </cols>
  <sheetData>
    <row r="1" spans="1:13" s="6" customFormat="1" x14ac:dyDescent="0.2">
      <c r="A1" s="52" t="s">
        <v>7</v>
      </c>
      <c r="B1" s="52" t="s">
        <v>3</v>
      </c>
      <c r="C1" s="53" t="s">
        <v>5</v>
      </c>
      <c r="D1" s="53" t="s">
        <v>5</v>
      </c>
      <c r="E1" s="53" t="s">
        <v>36</v>
      </c>
      <c r="F1" s="52" t="s">
        <v>1</v>
      </c>
      <c r="G1" s="52" t="s">
        <v>30</v>
      </c>
      <c r="H1" s="52" t="s">
        <v>31</v>
      </c>
      <c r="I1" s="52" t="s">
        <v>32</v>
      </c>
      <c r="J1" s="52" t="s">
        <v>33</v>
      </c>
      <c r="K1" s="52" t="s">
        <v>33</v>
      </c>
      <c r="L1" s="52" t="s">
        <v>34</v>
      </c>
      <c r="M1" s="52" t="s">
        <v>8</v>
      </c>
    </row>
    <row r="2" spans="1:13" s="6" customFormat="1" x14ac:dyDescent="0.2">
      <c r="A2" s="52" t="s">
        <v>6</v>
      </c>
      <c r="B2" s="52" t="s">
        <v>4</v>
      </c>
      <c r="C2" s="53" t="s">
        <v>49</v>
      </c>
      <c r="D2" s="53" t="s">
        <v>50</v>
      </c>
      <c r="E2" s="53" t="s">
        <v>35</v>
      </c>
      <c r="F2" s="52" t="s">
        <v>9</v>
      </c>
      <c r="G2" s="52" t="s">
        <v>89</v>
      </c>
      <c r="H2" s="52" t="s">
        <v>471</v>
      </c>
      <c r="I2" s="52" t="s">
        <v>2</v>
      </c>
      <c r="J2" s="52" t="s">
        <v>89</v>
      </c>
      <c r="K2" s="52" t="s">
        <v>89</v>
      </c>
      <c r="L2" s="52" t="s">
        <v>471</v>
      </c>
      <c r="M2" s="52" t="s">
        <v>0</v>
      </c>
    </row>
    <row r="3" spans="1:13" s="6" customFormat="1" x14ac:dyDescent="0.2">
      <c r="A3" s="27">
        <v>1</v>
      </c>
      <c r="B3" s="27">
        <v>193</v>
      </c>
      <c r="C3" s="49" t="s">
        <v>101</v>
      </c>
      <c r="D3" s="49" t="s">
        <v>102</v>
      </c>
      <c r="E3" s="49" t="s">
        <v>16</v>
      </c>
      <c r="F3" s="27" t="s">
        <v>22</v>
      </c>
      <c r="G3" s="27">
        <v>49</v>
      </c>
      <c r="H3" s="27">
        <v>0</v>
      </c>
      <c r="I3" s="27">
        <v>50</v>
      </c>
      <c r="J3" s="27">
        <v>50</v>
      </c>
      <c r="K3" s="27">
        <v>50</v>
      </c>
      <c r="L3" s="27">
        <v>0</v>
      </c>
      <c r="M3" s="29">
        <f>SUM(G3:L3)</f>
        <v>199</v>
      </c>
    </row>
    <row r="4" spans="1:13" s="6" customFormat="1" x14ac:dyDescent="0.2">
      <c r="A4" s="39">
        <v>2</v>
      </c>
      <c r="B4" s="39">
        <v>198</v>
      </c>
      <c r="C4" s="45" t="s">
        <v>65</v>
      </c>
      <c r="D4" s="45" t="s">
        <v>237</v>
      </c>
      <c r="E4" s="45" t="s">
        <v>16</v>
      </c>
      <c r="F4" s="39" t="s">
        <v>22</v>
      </c>
      <c r="G4" s="39">
        <v>47</v>
      </c>
      <c r="H4" s="39">
        <v>49</v>
      </c>
      <c r="I4" s="39">
        <v>49</v>
      </c>
      <c r="J4" s="39">
        <v>49</v>
      </c>
      <c r="K4" s="39">
        <v>49</v>
      </c>
      <c r="L4" s="39">
        <v>0</v>
      </c>
      <c r="M4" s="46">
        <f>SUM(G4:L4)-47</f>
        <v>196</v>
      </c>
    </row>
    <row r="5" spans="1:13" x14ac:dyDescent="0.2">
      <c r="A5" s="41">
        <v>3</v>
      </c>
      <c r="B5" s="41">
        <v>190</v>
      </c>
      <c r="C5" s="40" t="s">
        <v>41</v>
      </c>
      <c r="D5" s="40" t="s">
        <v>87</v>
      </c>
      <c r="E5" s="40" t="s">
        <v>10</v>
      </c>
      <c r="F5" s="41" t="s">
        <v>22</v>
      </c>
      <c r="G5" s="41">
        <v>50</v>
      </c>
      <c r="H5" s="41">
        <v>48</v>
      </c>
      <c r="I5" s="41">
        <v>0</v>
      </c>
      <c r="J5" s="41">
        <v>48</v>
      </c>
      <c r="K5" s="41">
        <v>48</v>
      </c>
      <c r="L5" s="41">
        <v>0</v>
      </c>
      <c r="M5" s="43">
        <f>SUM(G5:L5)</f>
        <v>194</v>
      </c>
    </row>
    <row r="6" spans="1:13" x14ac:dyDescent="0.2">
      <c r="A6" s="41">
        <v>3</v>
      </c>
      <c r="B6" s="41">
        <v>172</v>
      </c>
      <c r="C6" s="40" t="s">
        <v>121</v>
      </c>
      <c r="D6" s="40" t="s">
        <v>95</v>
      </c>
      <c r="E6" s="40" t="s">
        <v>354</v>
      </c>
      <c r="F6" s="41" t="s">
        <v>22</v>
      </c>
      <c r="G6" s="41">
        <v>46</v>
      </c>
      <c r="H6" s="41">
        <v>50</v>
      </c>
      <c r="I6" s="41">
        <v>47</v>
      </c>
      <c r="J6" s="41">
        <v>47</v>
      </c>
      <c r="K6" s="41">
        <v>47</v>
      </c>
      <c r="L6" s="41">
        <v>50</v>
      </c>
      <c r="M6" s="43">
        <f>SUM(G6:L6)-46-47</f>
        <v>194</v>
      </c>
    </row>
    <row r="7" spans="1:13" x14ac:dyDescent="0.2">
      <c r="A7" s="19">
        <v>5</v>
      </c>
      <c r="B7" s="19">
        <v>171</v>
      </c>
      <c r="C7" s="22" t="s">
        <v>112</v>
      </c>
      <c r="D7" s="22" t="s">
        <v>240</v>
      </c>
      <c r="E7" s="25" t="s">
        <v>20</v>
      </c>
      <c r="F7" s="19" t="s">
        <v>22</v>
      </c>
      <c r="G7" s="19">
        <v>40</v>
      </c>
      <c r="H7" s="19">
        <v>47</v>
      </c>
      <c r="I7" s="19">
        <v>46</v>
      </c>
      <c r="J7" s="19">
        <v>46</v>
      </c>
      <c r="K7" s="19">
        <v>46</v>
      </c>
      <c r="L7" s="19">
        <v>49</v>
      </c>
      <c r="M7" s="21">
        <f>SUM(G7:L7)-40-46</f>
        <v>188</v>
      </c>
    </row>
    <row r="8" spans="1:13" x14ac:dyDescent="0.2">
      <c r="A8" s="19">
        <v>6</v>
      </c>
      <c r="B8" s="19">
        <v>188</v>
      </c>
      <c r="C8" s="20" t="s">
        <v>368</v>
      </c>
      <c r="D8" s="20" t="s">
        <v>240</v>
      </c>
      <c r="E8" s="20" t="s">
        <v>20</v>
      </c>
      <c r="F8" s="19" t="s">
        <v>22</v>
      </c>
      <c r="G8" s="19">
        <v>38</v>
      </c>
      <c r="H8" s="19">
        <v>44</v>
      </c>
      <c r="I8" s="19">
        <v>45</v>
      </c>
      <c r="J8" s="19">
        <v>44</v>
      </c>
      <c r="K8" s="19">
        <v>44</v>
      </c>
      <c r="L8" s="19">
        <v>47</v>
      </c>
      <c r="M8" s="21">
        <f>SUM(G8:L8)-38-44</f>
        <v>180</v>
      </c>
    </row>
    <row r="9" spans="1:13" x14ac:dyDescent="0.2">
      <c r="A9" s="19">
        <v>7</v>
      </c>
      <c r="B9" s="19">
        <v>179</v>
      </c>
      <c r="C9" s="20" t="s">
        <v>365</v>
      </c>
      <c r="D9" s="20" t="s">
        <v>366</v>
      </c>
      <c r="E9" s="20" t="s">
        <v>367</v>
      </c>
      <c r="F9" s="19" t="s">
        <v>22</v>
      </c>
      <c r="G9" s="19">
        <v>41</v>
      </c>
      <c r="H9" s="19">
        <v>45</v>
      </c>
      <c r="I9" s="19">
        <v>0</v>
      </c>
      <c r="J9" s="19">
        <v>45</v>
      </c>
      <c r="K9" s="19">
        <v>45</v>
      </c>
      <c r="L9" s="19">
        <v>0</v>
      </c>
      <c r="M9" s="21">
        <f>SUM(G9:L9)</f>
        <v>176</v>
      </c>
    </row>
    <row r="10" spans="1:13" x14ac:dyDescent="0.2">
      <c r="A10" s="19">
        <v>7</v>
      </c>
      <c r="B10" s="19">
        <v>140</v>
      </c>
      <c r="C10" s="20" t="s">
        <v>103</v>
      </c>
      <c r="D10" s="20" t="s">
        <v>249</v>
      </c>
      <c r="E10" s="20" t="s">
        <v>16</v>
      </c>
      <c r="F10" s="19" t="s">
        <v>22</v>
      </c>
      <c r="G10" s="19">
        <v>37</v>
      </c>
      <c r="H10" s="19">
        <v>42</v>
      </c>
      <c r="I10" s="19">
        <v>44</v>
      </c>
      <c r="J10" s="19">
        <v>43</v>
      </c>
      <c r="K10" s="19">
        <v>43</v>
      </c>
      <c r="L10" s="19">
        <v>46</v>
      </c>
      <c r="M10" s="21">
        <f>SUM(G10:L10)-37-42</f>
        <v>176</v>
      </c>
    </row>
    <row r="11" spans="1:13" x14ac:dyDescent="0.2">
      <c r="A11" s="19">
        <v>9</v>
      </c>
      <c r="B11" s="19">
        <v>191</v>
      </c>
      <c r="C11" s="20" t="s">
        <v>151</v>
      </c>
      <c r="D11" s="20" t="s">
        <v>172</v>
      </c>
      <c r="E11" s="20" t="s">
        <v>16</v>
      </c>
      <c r="F11" s="19" t="s">
        <v>22</v>
      </c>
      <c r="G11" s="19">
        <v>39</v>
      </c>
      <c r="H11" s="19">
        <v>43</v>
      </c>
      <c r="I11" s="19">
        <v>0</v>
      </c>
      <c r="J11" s="19">
        <v>42</v>
      </c>
      <c r="K11" s="19">
        <v>42</v>
      </c>
      <c r="L11" s="19">
        <v>48</v>
      </c>
      <c r="M11" s="21">
        <f>SUM(G11:L11)-39</f>
        <v>175</v>
      </c>
    </row>
    <row r="12" spans="1:13" x14ac:dyDescent="0.2">
      <c r="A12" s="4">
        <v>10</v>
      </c>
      <c r="B12" s="1">
        <v>195</v>
      </c>
      <c r="C12" s="11" t="s">
        <v>191</v>
      </c>
      <c r="D12" s="11" t="s">
        <v>364</v>
      </c>
      <c r="E12" s="11" t="s">
        <v>91</v>
      </c>
      <c r="F12" s="1" t="s">
        <v>22</v>
      </c>
      <c r="G12" s="4">
        <v>44</v>
      </c>
      <c r="H12" s="4">
        <v>46</v>
      </c>
      <c r="I12" s="4">
        <v>0</v>
      </c>
      <c r="J12" s="4">
        <v>0</v>
      </c>
      <c r="K12" s="4">
        <v>0</v>
      </c>
      <c r="L12" s="4">
        <v>0</v>
      </c>
      <c r="M12" s="6">
        <f t="shared" ref="M12:M17" si="0">SUM(G12:L12)</f>
        <v>90</v>
      </c>
    </row>
    <row r="13" spans="1:13" x14ac:dyDescent="0.2">
      <c r="A13" s="4">
        <v>10</v>
      </c>
      <c r="B13" s="1">
        <v>194</v>
      </c>
      <c r="C13" s="11" t="s">
        <v>105</v>
      </c>
      <c r="D13" s="11" t="s">
        <v>106</v>
      </c>
      <c r="E13" s="11" t="s">
        <v>16</v>
      </c>
      <c r="F13" s="1" t="s">
        <v>22</v>
      </c>
      <c r="G13" s="4">
        <v>42</v>
      </c>
      <c r="H13" s="4">
        <v>0</v>
      </c>
      <c r="I13" s="4">
        <v>48</v>
      </c>
      <c r="J13" s="4">
        <v>0</v>
      </c>
      <c r="K13" s="4">
        <v>0</v>
      </c>
      <c r="L13" s="4">
        <v>0</v>
      </c>
      <c r="M13" s="6">
        <f t="shared" si="0"/>
        <v>90</v>
      </c>
    </row>
    <row r="14" spans="1:13" x14ac:dyDescent="0.2">
      <c r="A14" s="4">
        <v>12</v>
      </c>
      <c r="B14" s="1">
        <v>189</v>
      </c>
      <c r="C14" s="11" t="s">
        <v>135</v>
      </c>
      <c r="D14" s="11" t="s">
        <v>244</v>
      </c>
      <c r="E14" s="11" t="s">
        <v>16</v>
      </c>
      <c r="F14" s="1" t="s">
        <v>22</v>
      </c>
      <c r="G14" s="4">
        <v>43</v>
      </c>
      <c r="H14" s="4">
        <v>41</v>
      </c>
      <c r="I14" s="4">
        <v>0</v>
      </c>
      <c r="J14" s="4">
        <v>0</v>
      </c>
      <c r="K14" s="4">
        <v>0</v>
      </c>
      <c r="L14" s="4">
        <v>0</v>
      </c>
      <c r="M14" s="6">
        <f t="shared" si="0"/>
        <v>84</v>
      </c>
    </row>
    <row r="15" spans="1:13" x14ac:dyDescent="0.2">
      <c r="A15" s="4">
        <v>13</v>
      </c>
      <c r="B15" s="4">
        <v>196</v>
      </c>
      <c r="C15" s="12" t="s">
        <v>363</v>
      </c>
      <c r="D15" s="12" t="s">
        <v>264</v>
      </c>
      <c r="E15" s="12" t="s">
        <v>354</v>
      </c>
      <c r="F15" s="4" t="s">
        <v>22</v>
      </c>
      <c r="G15" s="4">
        <v>48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6">
        <f t="shared" si="0"/>
        <v>48</v>
      </c>
    </row>
    <row r="16" spans="1:13" x14ac:dyDescent="0.2">
      <c r="A16" s="4">
        <v>14</v>
      </c>
      <c r="B16" s="1">
        <v>181</v>
      </c>
      <c r="C16" s="11" t="s">
        <v>245</v>
      </c>
      <c r="D16" s="11" t="s">
        <v>246</v>
      </c>
      <c r="E16" s="11" t="s">
        <v>354</v>
      </c>
      <c r="F16" s="1" t="s">
        <v>22</v>
      </c>
      <c r="G16" s="4">
        <v>45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6">
        <f t="shared" si="0"/>
        <v>45</v>
      </c>
    </row>
    <row r="17" spans="1:13" x14ac:dyDescent="0.2">
      <c r="A17" s="4">
        <v>15</v>
      </c>
      <c r="B17" s="1">
        <v>177</v>
      </c>
      <c r="C17" s="11" t="s">
        <v>255</v>
      </c>
      <c r="D17" s="11" t="s">
        <v>369</v>
      </c>
      <c r="E17" s="11" t="s">
        <v>370</v>
      </c>
      <c r="F17" s="1" t="s">
        <v>22</v>
      </c>
      <c r="G17" s="4">
        <v>36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6">
        <f t="shared" si="0"/>
        <v>36</v>
      </c>
    </row>
    <row r="18" spans="1:13" x14ac:dyDescent="0.2">
      <c r="A18" s="4"/>
      <c r="B18" s="9"/>
      <c r="C18" s="2"/>
      <c r="D18" s="2"/>
      <c r="E18" s="2"/>
      <c r="F18" s="4"/>
      <c r="G18" s="4"/>
      <c r="H18" s="4"/>
      <c r="J18" s="4"/>
      <c r="K18" s="4"/>
      <c r="L18" s="4"/>
      <c r="M18" s="6"/>
    </row>
    <row r="19" spans="1:13" x14ac:dyDescent="0.2">
      <c r="A19" s="4"/>
      <c r="B19" s="9"/>
      <c r="C19" s="2"/>
      <c r="D19" s="2"/>
      <c r="E19" s="2"/>
      <c r="F19" s="4"/>
      <c r="G19" s="4"/>
      <c r="H19" s="4"/>
      <c r="J19" s="4"/>
      <c r="K19" s="4"/>
      <c r="L19" s="4"/>
      <c r="M19" s="6"/>
    </row>
    <row r="20" spans="1:13" x14ac:dyDescent="0.2">
      <c r="A20" s="4"/>
      <c r="B20" s="4"/>
      <c r="C20" s="3"/>
      <c r="D20" s="3"/>
      <c r="E20" s="3"/>
      <c r="F20" s="4"/>
      <c r="G20" s="4"/>
      <c r="H20" s="4"/>
      <c r="J20" s="4"/>
      <c r="K20" s="4"/>
      <c r="L20" s="4"/>
      <c r="M20" s="6"/>
    </row>
    <row r="21" spans="1:13" x14ac:dyDescent="0.2">
      <c r="A21" s="4"/>
      <c r="B21" s="9"/>
      <c r="C21" s="2"/>
      <c r="D21" s="2"/>
      <c r="E21" s="2"/>
      <c r="F21" s="4"/>
      <c r="G21" s="4"/>
      <c r="H21" s="4"/>
      <c r="J21" s="4"/>
      <c r="K21" s="4"/>
      <c r="L21" s="4"/>
      <c r="M21" s="6"/>
    </row>
    <row r="22" spans="1:13" x14ac:dyDescent="0.2">
      <c r="A22" s="4"/>
      <c r="B22" s="9"/>
      <c r="C22" s="2"/>
      <c r="D22" s="2"/>
      <c r="E22" s="2"/>
      <c r="F22" s="4"/>
      <c r="G22" s="4"/>
      <c r="H22" s="4"/>
      <c r="J22" s="4"/>
      <c r="K22" s="4"/>
      <c r="L22" s="4"/>
      <c r="M22" s="6"/>
    </row>
    <row r="23" spans="1:13" x14ac:dyDescent="0.2">
      <c r="A23" s="4"/>
      <c r="B23" s="4"/>
      <c r="C23" s="3"/>
      <c r="D23" s="3"/>
      <c r="E23" s="3"/>
      <c r="F23" s="4"/>
      <c r="G23" s="4"/>
      <c r="H23" s="4"/>
      <c r="J23" s="4"/>
      <c r="K23" s="4"/>
      <c r="L23" s="4"/>
      <c r="M23" s="6"/>
    </row>
    <row r="24" spans="1:13" x14ac:dyDescent="0.2">
      <c r="A24" s="4"/>
      <c r="B24" s="4"/>
      <c r="C24" s="3"/>
      <c r="D24" s="3"/>
      <c r="E24" s="3"/>
      <c r="F24" s="4"/>
      <c r="G24" s="4"/>
      <c r="H24" s="4"/>
      <c r="J24" s="4"/>
      <c r="K24" s="4"/>
      <c r="L24" s="4"/>
      <c r="M24" s="6"/>
    </row>
    <row r="25" spans="1:13" x14ac:dyDescent="0.2">
      <c r="A25" s="4"/>
      <c r="B25" s="9"/>
      <c r="C25" s="2"/>
      <c r="D25" s="2"/>
      <c r="E25" s="10"/>
      <c r="F25" s="4"/>
      <c r="G25" s="4"/>
      <c r="H25" s="4"/>
      <c r="J25" s="4"/>
      <c r="K25" s="4"/>
      <c r="L25" s="4"/>
      <c r="M25" s="6"/>
    </row>
    <row r="26" spans="1:13" x14ac:dyDescent="0.2">
      <c r="A26" s="4"/>
      <c r="B26" s="9"/>
      <c r="C26" s="2"/>
      <c r="D26" s="2"/>
      <c r="E26" s="2"/>
      <c r="F26" s="4"/>
      <c r="G26" s="4"/>
      <c r="H26" s="4"/>
      <c r="J26" s="4"/>
      <c r="K26" s="4"/>
      <c r="L26" s="4"/>
      <c r="M26" s="6"/>
    </row>
    <row r="27" spans="1:13" x14ac:dyDescent="0.2">
      <c r="A27" s="4"/>
      <c r="B27" s="9"/>
      <c r="C27" s="2"/>
      <c r="D27" s="2"/>
      <c r="E27" s="2"/>
      <c r="F27" s="4"/>
      <c r="G27" s="4"/>
      <c r="H27" s="4"/>
      <c r="J27" s="4"/>
      <c r="K27" s="4"/>
      <c r="L27" s="4"/>
      <c r="M27" s="6"/>
    </row>
    <row r="28" spans="1:13" x14ac:dyDescent="0.2">
      <c r="A28" s="4"/>
      <c r="B28" s="9"/>
      <c r="C28" s="2"/>
      <c r="D28" s="2"/>
      <c r="E28" s="10"/>
      <c r="F28" s="4"/>
      <c r="G28" s="4"/>
      <c r="H28" s="4"/>
      <c r="J28" s="4"/>
      <c r="K28" s="4"/>
      <c r="L28" s="4"/>
      <c r="M28" s="6"/>
    </row>
    <row r="29" spans="1:13" x14ac:dyDescent="0.2">
      <c r="A29" s="4"/>
      <c r="B29" s="9"/>
      <c r="C29" s="2"/>
      <c r="D29" s="2"/>
      <c r="E29" s="2"/>
      <c r="F29" s="4"/>
      <c r="G29" s="4"/>
      <c r="H29" s="4"/>
      <c r="J29" s="4"/>
      <c r="K29" s="4"/>
      <c r="L29" s="4"/>
      <c r="M29" s="6"/>
    </row>
    <row r="30" spans="1:13" x14ac:dyDescent="0.2">
      <c r="A30" s="4"/>
      <c r="B30" s="9"/>
      <c r="C30" s="2"/>
      <c r="D30" s="2"/>
      <c r="E30" s="2"/>
      <c r="F30" s="4"/>
      <c r="G30" s="4"/>
      <c r="H30" s="4"/>
      <c r="J30" s="4"/>
      <c r="K30" s="4"/>
      <c r="L30" s="4"/>
      <c r="M30" s="6"/>
    </row>
    <row r="31" spans="1:13" x14ac:dyDescent="0.2">
      <c r="A31" s="4"/>
      <c r="B31" s="9"/>
      <c r="C31" s="2"/>
      <c r="D31" s="2"/>
      <c r="E31" s="2"/>
      <c r="F31" s="4"/>
      <c r="G31" s="4"/>
      <c r="H31" s="4"/>
      <c r="J31" s="4"/>
      <c r="K31" s="4"/>
      <c r="L31" s="4"/>
      <c r="M31" s="6"/>
    </row>
    <row r="32" spans="1:13" x14ac:dyDescent="0.2">
      <c r="A32" s="4"/>
      <c r="B32" s="9"/>
      <c r="C32" s="2"/>
      <c r="D32" s="2"/>
      <c r="E32" s="2"/>
      <c r="F32" s="4"/>
      <c r="G32" s="4"/>
      <c r="H32" s="4"/>
      <c r="J32" s="4"/>
      <c r="K32" s="4"/>
      <c r="L32" s="4"/>
      <c r="M32" s="6"/>
    </row>
    <row r="33" spans="1:13" x14ac:dyDescent="0.2">
      <c r="A33" s="4"/>
      <c r="B33" s="9"/>
      <c r="C33" s="2"/>
      <c r="D33" s="2"/>
      <c r="E33" s="2"/>
      <c r="F33" s="4"/>
      <c r="G33" s="4"/>
      <c r="H33" s="4"/>
      <c r="J33" s="4"/>
      <c r="K33" s="4"/>
      <c r="L33" s="4"/>
      <c r="M33" s="6"/>
    </row>
    <row r="34" spans="1:13" x14ac:dyDescent="0.2">
      <c r="A34" s="6"/>
      <c r="B34" s="4"/>
      <c r="C34" s="3"/>
      <c r="D34" s="3"/>
      <c r="E34" s="3"/>
      <c r="F34" s="4"/>
      <c r="G34" s="4"/>
      <c r="H34" s="4"/>
      <c r="J34" s="4"/>
      <c r="K34" s="4"/>
      <c r="L34" s="4"/>
      <c r="M34" s="6"/>
    </row>
    <row r="35" spans="1:13" x14ac:dyDescent="0.2">
      <c r="A35" s="6"/>
      <c r="B35" s="4"/>
      <c r="C35" s="3"/>
      <c r="D35" s="3"/>
      <c r="E35" s="3"/>
      <c r="F35" s="4"/>
      <c r="G35" s="4"/>
      <c r="H35" s="4"/>
      <c r="J35" s="4"/>
      <c r="K35" s="4"/>
      <c r="L35" s="4"/>
      <c r="M35" s="6"/>
    </row>
    <row r="36" spans="1:13" x14ac:dyDescent="0.2">
      <c r="M36" s="6"/>
    </row>
  </sheetData>
  <sortState ref="A3:M17">
    <sortCondition descending="1" ref="M3:M17"/>
  </sortState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SVM</vt:lpstr>
      <vt:lpstr>SVW</vt:lpstr>
      <vt:lpstr>JM</vt:lpstr>
      <vt:lpstr>JW</vt:lpstr>
      <vt:lpstr>U17M</vt:lpstr>
      <vt:lpstr>U17W</vt:lpstr>
      <vt:lpstr>U15B</vt:lpstr>
      <vt:lpstr>U15G</vt:lpstr>
      <vt:lpstr>U13B</vt:lpstr>
      <vt:lpstr>U13G</vt:lpstr>
      <vt:lpstr>U11B</vt:lpstr>
      <vt:lpstr>U11G</vt:lpstr>
      <vt:lpstr>U9B</vt:lpstr>
      <vt:lpstr>U9G</vt:lpstr>
      <vt:lpstr>SC</vt:lpstr>
    </vt:vector>
  </TitlesOfParts>
  <Company>IOM Gov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womudgri</dc:creator>
  <cp:lastModifiedBy>Anthony Brand</cp:lastModifiedBy>
  <cp:lastPrinted>2015-02-17T11:20:41Z</cp:lastPrinted>
  <dcterms:created xsi:type="dcterms:W3CDTF">2005-12-01T11:20:28Z</dcterms:created>
  <dcterms:modified xsi:type="dcterms:W3CDTF">2015-02-19T23:24:48Z</dcterms:modified>
</cp:coreProperties>
</file>